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9555" windowHeight="4620"/>
  </bookViews>
  <sheets>
    <sheet name="CLV Calculator" sheetId="4" r:id="rId1"/>
  </sheets>
  <calcPr calcId="145621"/>
</workbook>
</file>

<file path=xl/calcChain.xml><?xml version="1.0" encoding="utf-8"?>
<calcChain xmlns="http://schemas.openxmlformats.org/spreadsheetml/2006/main">
  <c r="M21" i="4" l="1"/>
  <c r="L21" i="4"/>
  <c r="K21" i="4"/>
  <c r="J21" i="4"/>
  <c r="I21" i="4"/>
  <c r="H21" i="4"/>
  <c r="F21" i="4"/>
  <c r="E21" i="4"/>
  <c r="C21" i="4"/>
  <c r="N18" i="4"/>
  <c r="N17" i="4"/>
  <c r="N15" i="4"/>
  <c r="M16" i="4"/>
  <c r="L16" i="4"/>
  <c r="K16" i="4"/>
  <c r="J16" i="4"/>
  <c r="I16" i="4"/>
  <c r="H16" i="4"/>
  <c r="G16" i="4"/>
  <c r="G21" i="4" s="1"/>
  <c r="F16" i="4"/>
  <c r="E16" i="4"/>
  <c r="D16" i="4"/>
  <c r="D21" i="4" s="1"/>
  <c r="C16" i="4"/>
  <c r="D10" i="4" l="1"/>
  <c r="D227" i="4" l="1"/>
  <c r="D224" i="4"/>
  <c r="E224" i="4" s="1"/>
  <c r="F224" i="4" s="1"/>
  <c r="G224" i="4" s="1"/>
  <c r="H224" i="4" s="1"/>
  <c r="I224" i="4" s="1"/>
  <c r="J224" i="4" s="1"/>
  <c r="K224" i="4" s="1"/>
  <c r="L224" i="4" s="1"/>
  <c r="M224" i="4" s="1"/>
  <c r="N224" i="4" s="1"/>
  <c r="O224" i="4" s="1"/>
  <c r="P224" i="4" s="1"/>
  <c r="Q224" i="4" s="1"/>
  <c r="R224" i="4" s="1"/>
  <c r="S224" i="4" s="1"/>
  <c r="T224" i="4" s="1"/>
  <c r="U224" i="4" s="1"/>
  <c r="V224" i="4" s="1"/>
  <c r="W224" i="4" s="1"/>
  <c r="X224" i="4" s="1"/>
  <c r="Y224" i="4" s="1"/>
  <c r="Z224" i="4" s="1"/>
  <c r="AA224" i="4" s="1"/>
  <c r="AB224" i="4" s="1"/>
  <c r="AC224" i="4" s="1"/>
  <c r="AD224" i="4" s="1"/>
  <c r="AE224" i="4" s="1"/>
  <c r="AF224" i="4" s="1"/>
  <c r="AG224" i="4" s="1"/>
  <c r="AH224" i="4" s="1"/>
  <c r="AI224" i="4" s="1"/>
  <c r="AJ224" i="4" s="1"/>
  <c r="AK224" i="4" s="1"/>
  <c r="AL224" i="4" s="1"/>
  <c r="AM224" i="4" s="1"/>
  <c r="AN224" i="4" s="1"/>
  <c r="AO224" i="4" s="1"/>
  <c r="AP224" i="4" s="1"/>
  <c r="AQ224" i="4" s="1"/>
  <c r="AR224" i="4" s="1"/>
  <c r="AS224" i="4" s="1"/>
  <c r="AT224" i="4" s="1"/>
  <c r="AU224" i="4" s="1"/>
  <c r="AV224" i="4" s="1"/>
  <c r="AW224" i="4" s="1"/>
  <c r="AX224" i="4" s="1"/>
  <c r="AY224" i="4" s="1"/>
  <c r="AZ224" i="4" s="1"/>
  <c r="BA224" i="4" s="1"/>
  <c r="D222" i="4"/>
  <c r="E221" i="4"/>
  <c r="E222" i="4" s="1"/>
  <c r="F221" i="4" l="1"/>
  <c r="F222" i="4" s="1"/>
  <c r="D23" i="4"/>
  <c r="E227" i="4"/>
  <c r="N20" i="4"/>
  <c r="F227" i="4" l="1"/>
  <c r="E228" i="4" s="1"/>
  <c r="E229" i="4" s="1"/>
  <c r="E23" i="4"/>
  <c r="D228" i="4"/>
  <c r="D229" i="4" s="1"/>
  <c r="G221" i="4"/>
  <c r="G222" i="4" s="1"/>
  <c r="H221" i="4" l="1"/>
  <c r="H222" i="4" s="1"/>
  <c r="F23" i="4"/>
  <c r="G227" i="4"/>
  <c r="F228" i="4" s="1"/>
  <c r="F229" i="4" s="1"/>
  <c r="I130" i="4"/>
  <c r="J130" i="4" s="1"/>
  <c r="K130" i="4" s="1"/>
  <c r="L130" i="4" s="1"/>
  <c r="M130" i="4" s="1"/>
  <c r="N130" i="4" s="1"/>
  <c r="O130" i="4" s="1"/>
  <c r="P130" i="4" s="1"/>
  <c r="Q130" i="4" s="1"/>
  <c r="N220" i="4" l="1"/>
  <c r="O220" i="4" s="1"/>
  <c r="H227" i="4"/>
  <c r="G228" i="4" s="1"/>
  <c r="G229" i="4" s="1"/>
  <c r="G23" i="4"/>
  <c r="I221" i="4"/>
  <c r="I222" i="4" s="1"/>
  <c r="H112" i="4"/>
  <c r="I112" i="4" s="1"/>
  <c r="J112" i="4" s="1"/>
  <c r="K112" i="4" s="1"/>
  <c r="L112" i="4" s="1"/>
  <c r="M112" i="4" s="1"/>
  <c r="N112" i="4" s="1"/>
  <c r="O112" i="4" s="1"/>
  <c r="P112" i="4" s="1"/>
  <c r="Q112" i="4" s="1"/>
  <c r="U121" i="4" s="1"/>
  <c r="N19" i="4"/>
  <c r="N14" i="4"/>
  <c r="H111" i="4"/>
  <c r="I110" i="4"/>
  <c r="J110" i="4" s="1"/>
  <c r="K110" i="4" s="1"/>
  <c r="L110" i="4" s="1"/>
  <c r="M110" i="4" s="1"/>
  <c r="N110" i="4" s="1"/>
  <c r="O110" i="4" s="1"/>
  <c r="P110" i="4" s="1"/>
  <c r="Q110" i="4" s="1"/>
  <c r="R110" i="4" s="1"/>
  <c r="S110" i="4" s="1"/>
  <c r="T110" i="4" s="1"/>
  <c r="U110" i="4" s="1"/>
  <c r="V110" i="4" s="1"/>
  <c r="W110" i="4" s="1"/>
  <c r="X110" i="4" s="1"/>
  <c r="Y110" i="4" s="1"/>
  <c r="Z110" i="4" s="1"/>
  <c r="AA110" i="4" s="1"/>
  <c r="AB110" i="4" s="1"/>
  <c r="AC110" i="4" s="1"/>
  <c r="AD110" i="4" s="1"/>
  <c r="AE110" i="4" s="1"/>
  <c r="AF110" i="4" s="1"/>
  <c r="AG110" i="4" s="1"/>
  <c r="AH110" i="4" s="1"/>
  <c r="AI110" i="4" s="1"/>
  <c r="AJ110" i="4" s="1"/>
  <c r="AK110" i="4" s="1"/>
  <c r="AL110" i="4" s="1"/>
  <c r="AM110" i="4" s="1"/>
  <c r="AN110" i="4" s="1"/>
  <c r="AO110" i="4" s="1"/>
  <c r="AP110" i="4" s="1"/>
  <c r="AQ110" i="4" s="1"/>
  <c r="AR110" i="4" s="1"/>
  <c r="AS110" i="4" s="1"/>
  <c r="AT110" i="4" s="1"/>
  <c r="AU110" i="4" s="1"/>
  <c r="AV110" i="4" s="1"/>
  <c r="AW110" i="4" s="1"/>
  <c r="AX110" i="4" s="1"/>
  <c r="AY110" i="4" s="1"/>
  <c r="AZ110" i="4" s="1"/>
  <c r="BA110" i="4" s="1"/>
  <c r="BB110" i="4" s="1"/>
  <c r="BC110" i="4" s="1"/>
  <c r="BD110" i="4" s="1"/>
  <c r="BE110" i="4" s="1"/>
  <c r="D109" i="4"/>
  <c r="D112" i="4" s="1"/>
  <c r="I111" i="4" s="1"/>
  <c r="C121" i="4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C158" i="4" s="1"/>
  <c r="C159" i="4" s="1"/>
  <c r="C160" i="4" s="1"/>
  <c r="K220" i="4" l="1"/>
  <c r="D220" i="4"/>
  <c r="D223" i="4" s="1"/>
  <c r="L220" i="4"/>
  <c r="M220" i="4"/>
  <c r="J220" i="4"/>
  <c r="I220" i="4"/>
  <c r="I223" i="4" s="1"/>
  <c r="I225" i="4" s="1"/>
  <c r="H25" i="4" s="1"/>
  <c r="H220" i="4"/>
  <c r="H223" i="4" s="1"/>
  <c r="G24" i="4" s="1"/>
  <c r="G220" i="4"/>
  <c r="G223" i="4" s="1"/>
  <c r="F24" i="4" s="1"/>
  <c r="F220" i="4"/>
  <c r="F223" i="4" s="1"/>
  <c r="E24" i="4" s="1"/>
  <c r="E220" i="4"/>
  <c r="E223" i="4" s="1"/>
  <c r="E225" i="4" s="1"/>
  <c r="D25" i="4" s="1"/>
  <c r="H23" i="4"/>
  <c r="I227" i="4"/>
  <c r="J221" i="4"/>
  <c r="J222" i="4" s="1"/>
  <c r="P220" i="4"/>
  <c r="U122" i="4"/>
  <c r="D113" i="4"/>
  <c r="D114" i="4" s="1"/>
  <c r="K111" i="4" s="1"/>
  <c r="N16" i="4"/>
  <c r="E111" i="4"/>
  <c r="F111" i="4" s="1"/>
  <c r="C24" i="4" l="1"/>
  <c r="H136" i="4" s="1"/>
  <c r="D225" i="4"/>
  <c r="C25" i="4" s="1"/>
  <c r="H225" i="4"/>
  <c r="G25" i="4" s="1"/>
  <c r="G225" i="4"/>
  <c r="F25" i="4" s="1"/>
  <c r="F225" i="4"/>
  <c r="E25" i="4" s="1"/>
  <c r="D24" i="4"/>
  <c r="I113" i="4" s="1"/>
  <c r="H24" i="4"/>
  <c r="H228" i="4"/>
  <c r="H229" i="4" s="1"/>
  <c r="K221" i="4"/>
  <c r="K222" i="4" s="1"/>
  <c r="J227" i="4"/>
  <c r="I23" i="4"/>
  <c r="J223" i="4"/>
  <c r="Q220" i="4"/>
  <c r="U123" i="4"/>
  <c r="T112" i="4"/>
  <c r="U112" i="4" s="1"/>
  <c r="V112" i="4" s="1"/>
  <c r="W112" i="4" s="1"/>
  <c r="X112" i="4" s="1"/>
  <c r="Y112" i="4" s="1"/>
  <c r="Z112" i="4" s="1"/>
  <c r="AA112" i="4" s="1"/>
  <c r="AB112" i="4" s="1"/>
  <c r="AC112" i="4" s="1"/>
  <c r="AD112" i="4" s="1"/>
  <c r="AE112" i="4" s="1"/>
  <c r="AF112" i="4" s="1"/>
  <c r="AG112" i="4" s="1"/>
  <c r="AH112" i="4" s="1"/>
  <c r="AI112" i="4" s="1"/>
  <c r="AJ112" i="4" s="1"/>
  <c r="AK112" i="4" s="1"/>
  <c r="AL112" i="4" s="1"/>
  <c r="AM112" i="4" s="1"/>
  <c r="AN112" i="4" s="1"/>
  <c r="AO112" i="4" s="1"/>
  <c r="AP112" i="4" s="1"/>
  <c r="AQ112" i="4" s="1"/>
  <c r="AR112" i="4" s="1"/>
  <c r="AS112" i="4" s="1"/>
  <c r="AT112" i="4" s="1"/>
  <c r="AU112" i="4" s="1"/>
  <c r="AV112" i="4" s="1"/>
  <c r="AW112" i="4" s="1"/>
  <c r="AX112" i="4" s="1"/>
  <c r="AY112" i="4" s="1"/>
  <c r="AZ112" i="4" s="1"/>
  <c r="BA112" i="4" s="1"/>
  <c r="BB112" i="4" s="1"/>
  <c r="BC112" i="4" s="1"/>
  <c r="BD112" i="4" s="1"/>
  <c r="BE112" i="4" s="1"/>
  <c r="J111" i="4"/>
  <c r="J136" i="4" s="1"/>
  <c r="D115" i="4"/>
  <c r="L111" i="4" s="1"/>
  <c r="L136" i="4" s="1"/>
  <c r="E112" i="4"/>
  <c r="F112" i="4" s="1"/>
  <c r="E113" i="4"/>
  <c r="F113" i="4" s="1"/>
  <c r="K136" i="4"/>
  <c r="I122" i="4" l="1"/>
  <c r="H122" i="4"/>
  <c r="H113" i="4"/>
  <c r="I114" i="4" s="1"/>
  <c r="I116" i="4" s="1"/>
  <c r="I136" i="4"/>
  <c r="K227" i="4"/>
  <c r="J23" i="4"/>
  <c r="K223" i="4"/>
  <c r="I24" i="4"/>
  <c r="J225" i="4"/>
  <c r="I25" i="4" s="1"/>
  <c r="L221" i="4"/>
  <c r="L222" i="4" s="1"/>
  <c r="I228" i="4"/>
  <c r="I229" i="4" s="1"/>
  <c r="R220" i="4"/>
  <c r="C220" i="4"/>
  <c r="C223" i="4" s="1"/>
  <c r="C231" i="4" s="1"/>
  <c r="D231" i="4" s="1"/>
  <c r="U124" i="4"/>
  <c r="D116" i="4"/>
  <c r="M111" i="4" s="1"/>
  <c r="J113" i="4"/>
  <c r="J122" i="4"/>
  <c r="L113" i="4"/>
  <c r="L122" i="4"/>
  <c r="K113" i="4"/>
  <c r="K122" i="4"/>
  <c r="E114" i="4"/>
  <c r="F114" i="4" s="1"/>
  <c r="G113" i="4"/>
  <c r="G122" i="4" s="1"/>
  <c r="C225" i="4" l="1"/>
  <c r="J228" i="4"/>
  <c r="J229" i="4" s="1"/>
  <c r="K23" i="4"/>
  <c r="L227" i="4"/>
  <c r="L223" i="4"/>
  <c r="J24" i="4"/>
  <c r="K225" i="4"/>
  <c r="J25" i="4" s="1"/>
  <c r="N221" i="4"/>
  <c r="O221" i="4" s="1"/>
  <c r="P221" i="4" s="1"/>
  <c r="Q221" i="4" s="1"/>
  <c r="R221" i="4" s="1"/>
  <c r="S221" i="4" s="1"/>
  <c r="T221" i="4" s="1"/>
  <c r="U221" i="4" s="1"/>
  <c r="V221" i="4" s="1"/>
  <c r="W221" i="4" s="1"/>
  <c r="X221" i="4" s="1"/>
  <c r="Y221" i="4" s="1"/>
  <c r="Z221" i="4" s="1"/>
  <c r="AA221" i="4" s="1"/>
  <c r="AB221" i="4" s="1"/>
  <c r="AC221" i="4" s="1"/>
  <c r="AD221" i="4" s="1"/>
  <c r="AE221" i="4" s="1"/>
  <c r="AF221" i="4" s="1"/>
  <c r="AG221" i="4" s="1"/>
  <c r="AH221" i="4" s="1"/>
  <c r="AI221" i="4" s="1"/>
  <c r="AJ221" i="4" s="1"/>
  <c r="AK221" i="4" s="1"/>
  <c r="AL221" i="4" s="1"/>
  <c r="AM221" i="4" s="1"/>
  <c r="AN221" i="4" s="1"/>
  <c r="AO221" i="4" s="1"/>
  <c r="AP221" i="4" s="1"/>
  <c r="AQ221" i="4" s="1"/>
  <c r="AR221" i="4" s="1"/>
  <c r="AS221" i="4" s="1"/>
  <c r="AT221" i="4" s="1"/>
  <c r="AU221" i="4" s="1"/>
  <c r="AV221" i="4" s="1"/>
  <c r="AW221" i="4" s="1"/>
  <c r="AX221" i="4" s="1"/>
  <c r="AY221" i="4" s="1"/>
  <c r="AZ221" i="4" s="1"/>
  <c r="BA221" i="4" s="1"/>
  <c r="M221" i="4"/>
  <c r="M222" i="4" s="1"/>
  <c r="S220" i="4"/>
  <c r="D232" i="4"/>
  <c r="D233" i="4" s="1"/>
  <c r="E231" i="4"/>
  <c r="U125" i="4"/>
  <c r="M136" i="4"/>
  <c r="H123" i="4"/>
  <c r="I123" i="4" s="1"/>
  <c r="J123" i="4" s="1"/>
  <c r="J131" i="4" s="1"/>
  <c r="G136" i="4"/>
  <c r="K114" i="4"/>
  <c r="K116" i="4" s="1"/>
  <c r="J114" i="4"/>
  <c r="J116" i="4" s="1"/>
  <c r="J118" i="4" s="1"/>
  <c r="J120" i="4" s="1"/>
  <c r="E115" i="4"/>
  <c r="F115" i="4" s="1"/>
  <c r="D117" i="4"/>
  <c r="N111" i="4" s="1"/>
  <c r="N136" i="4" s="1"/>
  <c r="H114" i="4"/>
  <c r="H116" i="4" s="1"/>
  <c r="H118" i="4" s="1"/>
  <c r="H120" i="4" s="1"/>
  <c r="L114" i="4"/>
  <c r="L116" i="4" s="1"/>
  <c r="M113" i="4"/>
  <c r="M122" i="4"/>
  <c r="N222" i="4" l="1"/>
  <c r="M227" i="4"/>
  <c r="L23" i="4"/>
  <c r="M223" i="4"/>
  <c r="L225" i="4"/>
  <c r="K25" i="4" s="1"/>
  <c r="K24" i="4"/>
  <c r="K228" i="4"/>
  <c r="K229" i="4" s="1"/>
  <c r="T220" i="4"/>
  <c r="F231" i="4"/>
  <c r="E232" i="4"/>
  <c r="E233" i="4" s="1"/>
  <c r="D235" i="4"/>
  <c r="D234" i="4"/>
  <c r="U126" i="4"/>
  <c r="G137" i="4"/>
  <c r="H137" i="4" s="1"/>
  <c r="H125" i="4"/>
  <c r="H127" i="4" s="1"/>
  <c r="H129" i="4" s="1"/>
  <c r="H131" i="4"/>
  <c r="K118" i="4"/>
  <c r="K120" i="4" s="1"/>
  <c r="M114" i="4"/>
  <c r="M116" i="4" s="1"/>
  <c r="M118" i="4" s="1"/>
  <c r="M120" i="4" s="1"/>
  <c r="L118" i="4"/>
  <c r="L120" i="4" s="1"/>
  <c r="D118" i="4"/>
  <c r="O111" i="4" s="1"/>
  <c r="O136" i="4" s="1"/>
  <c r="E116" i="4"/>
  <c r="F116" i="4" s="1"/>
  <c r="I131" i="4"/>
  <c r="I125" i="4"/>
  <c r="J125" i="4"/>
  <c r="K123" i="4"/>
  <c r="I118" i="4"/>
  <c r="I120" i="4" s="1"/>
  <c r="N113" i="4"/>
  <c r="N122" i="4"/>
  <c r="L24" i="4" l="1"/>
  <c r="M225" i="4"/>
  <c r="L25" i="4" s="1"/>
  <c r="L228" i="4"/>
  <c r="L229" i="4" s="1"/>
  <c r="O222" i="4"/>
  <c r="N227" i="4"/>
  <c r="N223" i="4"/>
  <c r="N225" i="4" s="1"/>
  <c r="U220" i="4"/>
  <c r="E235" i="4"/>
  <c r="E234" i="4"/>
  <c r="G231" i="4"/>
  <c r="F232" i="4"/>
  <c r="F233" i="4" s="1"/>
  <c r="U127" i="4"/>
  <c r="I127" i="4"/>
  <c r="I129" i="4" s="1"/>
  <c r="H141" i="4"/>
  <c r="I137" i="4"/>
  <c r="H138" i="4"/>
  <c r="H139" i="4" s="1"/>
  <c r="H140" i="4" s="1"/>
  <c r="D119" i="4"/>
  <c r="P111" i="4" s="1"/>
  <c r="P136" i="4" s="1"/>
  <c r="E117" i="4"/>
  <c r="F117" i="4" s="1"/>
  <c r="J127" i="4"/>
  <c r="J129" i="4" s="1"/>
  <c r="L123" i="4"/>
  <c r="K131" i="4"/>
  <c r="K125" i="4"/>
  <c r="K127" i="4" s="1"/>
  <c r="K129" i="4" s="1"/>
  <c r="N114" i="4"/>
  <c r="N116" i="4" s="1"/>
  <c r="N118" i="4" s="1"/>
  <c r="N120" i="4" s="1"/>
  <c r="O113" i="4"/>
  <c r="O122" i="4"/>
  <c r="P222" i="4" l="1"/>
  <c r="O227" i="4"/>
  <c r="N228" i="4" s="1"/>
  <c r="N229" i="4" s="1"/>
  <c r="O223" i="4"/>
  <c r="O225" i="4" s="1"/>
  <c r="M228" i="4"/>
  <c r="M229" i="4" s="1"/>
  <c r="V220" i="4"/>
  <c r="F234" i="4"/>
  <c r="F235" i="4"/>
  <c r="H231" i="4"/>
  <c r="G232" i="4"/>
  <c r="G233" i="4" s="1"/>
  <c r="U128" i="4"/>
  <c r="H142" i="4"/>
  <c r="I138" i="4"/>
  <c r="I139" i="4" s="1"/>
  <c r="I140" i="4" s="1"/>
  <c r="I141" i="4"/>
  <c r="J137" i="4"/>
  <c r="D120" i="4"/>
  <c r="Q111" i="4" s="1"/>
  <c r="E118" i="4"/>
  <c r="F118" i="4" s="1"/>
  <c r="O114" i="4"/>
  <c r="O116" i="4" s="1"/>
  <c r="O118" i="4" s="1"/>
  <c r="O120" i="4" s="1"/>
  <c r="M123" i="4"/>
  <c r="L131" i="4"/>
  <c r="L125" i="4"/>
  <c r="L127" i="4" s="1"/>
  <c r="L129" i="4" s="1"/>
  <c r="P113" i="4"/>
  <c r="P122" i="4"/>
  <c r="N21" i="4"/>
  <c r="Q222" i="4" l="1"/>
  <c r="P227" i="4"/>
  <c r="P223" i="4"/>
  <c r="P225" i="4" s="1"/>
  <c r="W220" i="4"/>
  <c r="G235" i="4"/>
  <c r="G234" i="4"/>
  <c r="I231" i="4"/>
  <c r="H232" i="4"/>
  <c r="H233" i="4" s="1"/>
  <c r="U129" i="4"/>
  <c r="V113" i="4"/>
  <c r="Z113" i="4"/>
  <c r="AD113" i="4"/>
  <c r="AH113" i="4"/>
  <c r="AL113" i="4"/>
  <c r="AP113" i="4"/>
  <c r="AT113" i="4"/>
  <c r="AX113" i="4"/>
  <c r="BB113" i="4"/>
  <c r="R113" i="4"/>
  <c r="AE113" i="4"/>
  <c r="AQ113" i="4"/>
  <c r="AY113" i="4"/>
  <c r="S113" i="4"/>
  <c r="X113" i="4"/>
  <c r="AF113" i="4"/>
  <c r="AN113" i="4"/>
  <c r="AV113" i="4"/>
  <c r="Q113" i="4"/>
  <c r="U113" i="4"/>
  <c r="Y113" i="4"/>
  <c r="AC113" i="4"/>
  <c r="AG113" i="4"/>
  <c r="AK113" i="4"/>
  <c r="AO113" i="4"/>
  <c r="AS113" i="4"/>
  <c r="AW113" i="4"/>
  <c r="BA113" i="4"/>
  <c r="BE113" i="4"/>
  <c r="W113" i="4"/>
  <c r="AA113" i="4"/>
  <c r="AI113" i="4"/>
  <c r="AM113" i="4"/>
  <c r="AU113" i="4"/>
  <c r="BC113" i="4"/>
  <c r="T113" i="4"/>
  <c r="AB113" i="4"/>
  <c r="AJ113" i="4"/>
  <c r="AR113" i="4"/>
  <c r="AZ113" i="4"/>
  <c r="BD113" i="4"/>
  <c r="I142" i="4"/>
  <c r="J141" i="4"/>
  <c r="J138" i="4"/>
  <c r="J139" i="4" s="1"/>
  <c r="J140" i="4" s="1"/>
  <c r="K137" i="4"/>
  <c r="Q122" i="4"/>
  <c r="Q136" i="4"/>
  <c r="E119" i="4"/>
  <c r="F119" i="4" s="1"/>
  <c r="D121" i="4"/>
  <c r="B121" i="4" s="1"/>
  <c r="P114" i="4"/>
  <c r="P116" i="4" s="1"/>
  <c r="P118" i="4" s="1"/>
  <c r="P120" i="4" s="1"/>
  <c r="N123" i="4"/>
  <c r="M131" i="4"/>
  <c r="M125" i="4"/>
  <c r="M127" i="4" s="1"/>
  <c r="M129" i="4" s="1"/>
  <c r="R222" i="4" l="1"/>
  <c r="Q227" i="4"/>
  <c r="P228" i="4" s="1"/>
  <c r="P229" i="4" s="1"/>
  <c r="Q223" i="4"/>
  <c r="Q225" i="4" s="1"/>
  <c r="O228" i="4"/>
  <c r="O229" i="4" s="1"/>
  <c r="X220" i="4"/>
  <c r="H234" i="4"/>
  <c r="H235" i="4"/>
  <c r="J231" i="4"/>
  <c r="I232" i="4"/>
  <c r="I233" i="4" s="1"/>
  <c r="U130" i="4"/>
  <c r="E120" i="4"/>
  <c r="F120" i="4" s="1"/>
  <c r="V121" i="4"/>
  <c r="D122" i="4"/>
  <c r="K141" i="4"/>
  <c r="K138" i="4"/>
  <c r="K139" i="4" s="1"/>
  <c r="K140" i="4" s="1"/>
  <c r="L137" i="4"/>
  <c r="J142" i="4"/>
  <c r="O123" i="4"/>
  <c r="N131" i="4"/>
  <c r="N125" i="4"/>
  <c r="N127" i="4" s="1"/>
  <c r="N129" i="4" s="1"/>
  <c r="Q114" i="4"/>
  <c r="Q116" i="4" s="1"/>
  <c r="Q118" i="4" s="1"/>
  <c r="Q120" i="4" s="1"/>
  <c r="S222" i="4" l="1"/>
  <c r="R227" i="4"/>
  <c r="Q228" i="4" s="1"/>
  <c r="Q229" i="4" s="1"/>
  <c r="R223" i="4"/>
  <c r="R225" i="4" s="1"/>
  <c r="Y220" i="4"/>
  <c r="I234" i="4"/>
  <c r="I235" i="4"/>
  <c r="K231" i="4"/>
  <c r="J232" i="4"/>
  <c r="J233" i="4" s="1"/>
  <c r="D123" i="4"/>
  <c r="E122" i="4" s="1"/>
  <c r="F122" i="4" s="1"/>
  <c r="B122" i="4"/>
  <c r="V122" i="4" s="1"/>
  <c r="U131" i="4"/>
  <c r="E121" i="4"/>
  <c r="F121" i="4" s="1"/>
  <c r="R120" i="4"/>
  <c r="M137" i="4"/>
  <c r="L141" i="4"/>
  <c r="L138" i="4"/>
  <c r="L139" i="4" s="1"/>
  <c r="L140" i="4" s="1"/>
  <c r="K142" i="4"/>
  <c r="P123" i="4"/>
  <c r="Q123" i="4" s="1"/>
  <c r="O131" i="4"/>
  <c r="O125" i="4"/>
  <c r="O127" i="4" s="1"/>
  <c r="O129" i="4" s="1"/>
  <c r="D124" i="4"/>
  <c r="B124" i="4" s="1"/>
  <c r="T222" i="4" l="1"/>
  <c r="S227" i="4"/>
  <c r="S223" i="4"/>
  <c r="S225" i="4" s="1"/>
  <c r="Z220" i="4"/>
  <c r="J235" i="4"/>
  <c r="J234" i="4"/>
  <c r="L231" i="4"/>
  <c r="K232" i="4"/>
  <c r="K233" i="4" s="1"/>
  <c r="B123" i="4"/>
  <c r="V123" i="4" s="1"/>
  <c r="U132" i="4"/>
  <c r="E123" i="4"/>
  <c r="F123" i="4" s="1"/>
  <c r="V124" i="4"/>
  <c r="L142" i="4"/>
  <c r="M141" i="4"/>
  <c r="M138" i="4"/>
  <c r="M139" i="4" s="1"/>
  <c r="M140" i="4" s="1"/>
  <c r="N137" i="4"/>
  <c r="P131" i="4"/>
  <c r="P125" i="4"/>
  <c r="P127" i="4" s="1"/>
  <c r="P129" i="4" s="1"/>
  <c r="D125" i="4"/>
  <c r="B125" i="4" s="1"/>
  <c r="U222" i="4" l="1"/>
  <c r="T227" i="4"/>
  <c r="T223" i="4"/>
  <c r="T225" i="4" s="1"/>
  <c r="R228" i="4"/>
  <c r="R229" i="4" s="1"/>
  <c r="AA220" i="4"/>
  <c r="K235" i="4"/>
  <c r="K234" i="4"/>
  <c r="M231" i="4"/>
  <c r="L232" i="4"/>
  <c r="L233" i="4" s="1"/>
  <c r="U133" i="4"/>
  <c r="E124" i="4"/>
  <c r="F124" i="4" s="1"/>
  <c r="V125" i="4"/>
  <c r="M142" i="4"/>
  <c r="O137" i="4"/>
  <c r="N141" i="4"/>
  <c r="N138" i="4"/>
  <c r="N139" i="4" s="1"/>
  <c r="N140" i="4" s="1"/>
  <c r="Q131" i="4"/>
  <c r="Q125" i="4"/>
  <c r="Q127" i="4" s="1"/>
  <c r="Q129" i="4" s="1"/>
  <c r="R129" i="4" s="1"/>
  <c r="R131" i="4" s="1"/>
  <c r="D126" i="4"/>
  <c r="B126" i="4" s="1"/>
  <c r="V222" i="4" l="1"/>
  <c r="U227" i="4"/>
  <c r="U223" i="4"/>
  <c r="U225" i="4" s="1"/>
  <c r="S228" i="4"/>
  <c r="S229" i="4" s="1"/>
  <c r="AB220" i="4"/>
  <c r="L234" i="4"/>
  <c r="L235" i="4"/>
  <c r="N231" i="4"/>
  <c r="M232" i="4"/>
  <c r="M233" i="4" s="1"/>
  <c r="U134" i="4"/>
  <c r="E125" i="4"/>
  <c r="F125" i="4" s="1"/>
  <c r="V126" i="4"/>
  <c r="P137" i="4"/>
  <c r="O138" i="4"/>
  <c r="O139" i="4" s="1"/>
  <c r="O140" i="4" s="1"/>
  <c r="O141" i="4"/>
  <c r="N142" i="4"/>
  <c r="R133" i="4"/>
  <c r="D127" i="4"/>
  <c r="W222" i="4" l="1"/>
  <c r="V227" i="4"/>
  <c r="U228" i="4" s="1"/>
  <c r="U229" i="4" s="1"/>
  <c r="V223" i="4"/>
  <c r="V225" i="4" s="1"/>
  <c r="T228" i="4"/>
  <c r="T229" i="4" s="1"/>
  <c r="AC220" i="4"/>
  <c r="M235" i="4"/>
  <c r="M234" i="4"/>
  <c r="O231" i="4"/>
  <c r="N232" i="4"/>
  <c r="N233" i="4" s="1"/>
  <c r="B127" i="4"/>
  <c r="V127" i="4" s="1"/>
  <c r="U135" i="4"/>
  <c r="O142" i="4"/>
  <c r="P138" i="4"/>
  <c r="P139" i="4" s="1"/>
  <c r="P140" i="4" s="1"/>
  <c r="P141" i="4"/>
  <c r="Q137" i="4"/>
  <c r="D128" i="4"/>
  <c r="B128" i="4" s="1"/>
  <c r="E126" i="4"/>
  <c r="F126" i="4" s="1"/>
  <c r="X222" i="4" l="1"/>
  <c r="W227" i="4"/>
  <c r="V228" i="4" s="1"/>
  <c r="V229" i="4" s="1"/>
  <c r="W223" i="4"/>
  <c r="W225" i="4" s="1"/>
  <c r="AD220" i="4"/>
  <c r="N234" i="4"/>
  <c r="N235" i="4"/>
  <c r="P231" i="4"/>
  <c r="O232" i="4"/>
  <c r="O233" i="4" s="1"/>
  <c r="U136" i="4"/>
  <c r="E127" i="4"/>
  <c r="F127" i="4" s="1"/>
  <c r="V128" i="4"/>
  <c r="P142" i="4"/>
  <c r="Q138" i="4"/>
  <c r="Q139" i="4" s="1"/>
  <c r="Q140" i="4" s="1"/>
  <c r="R140" i="4" s="1"/>
  <c r="Q141" i="4"/>
  <c r="D129" i="4"/>
  <c r="Y222" i="4" l="1"/>
  <c r="X227" i="4"/>
  <c r="X223" i="4"/>
  <c r="X225" i="4" s="1"/>
  <c r="AE220" i="4"/>
  <c r="O234" i="4"/>
  <c r="O235" i="4"/>
  <c r="Q231" i="4"/>
  <c r="P232" i="4"/>
  <c r="P233" i="4" s="1"/>
  <c r="B129" i="4"/>
  <c r="V129" i="4" s="1"/>
  <c r="U137" i="4"/>
  <c r="Q142" i="4"/>
  <c r="R142" i="4" s="1"/>
  <c r="R144" i="4" s="1"/>
  <c r="D130" i="4"/>
  <c r="B130" i="4" s="1"/>
  <c r="E128" i="4"/>
  <c r="F128" i="4" s="1"/>
  <c r="Z222" i="4" l="1"/>
  <c r="Y227" i="4"/>
  <c r="Y223" i="4"/>
  <c r="Y225" i="4" s="1"/>
  <c r="W228" i="4"/>
  <c r="W229" i="4" s="1"/>
  <c r="AF220" i="4"/>
  <c r="P234" i="4"/>
  <c r="P235" i="4"/>
  <c r="R231" i="4"/>
  <c r="Q232" i="4"/>
  <c r="Q233" i="4" s="1"/>
  <c r="U138" i="4"/>
  <c r="E129" i="4"/>
  <c r="F129" i="4" s="1"/>
  <c r="V130" i="4"/>
  <c r="D131" i="4"/>
  <c r="X228" i="4" l="1"/>
  <c r="X229" i="4" s="1"/>
  <c r="AA222" i="4"/>
  <c r="Z227" i="4"/>
  <c r="Z223" i="4"/>
  <c r="Z225" i="4" s="1"/>
  <c r="AG220" i="4"/>
  <c r="Q235" i="4"/>
  <c r="Q234" i="4"/>
  <c r="S231" i="4"/>
  <c r="R232" i="4"/>
  <c r="R233" i="4" s="1"/>
  <c r="B131" i="4"/>
  <c r="V131" i="4" s="1"/>
  <c r="U139" i="4"/>
  <c r="D132" i="4"/>
  <c r="B132" i="4" s="1"/>
  <c r="E130" i="4"/>
  <c r="F130" i="4" s="1"/>
  <c r="AB222" i="4" l="1"/>
  <c r="AA227" i="4"/>
  <c r="Z228" i="4" s="1"/>
  <c r="Z229" i="4" s="1"/>
  <c r="AA223" i="4"/>
  <c r="AA225" i="4" s="1"/>
  <c r="Y228" i="4"/>
  <c r="Y229" i="4" s="1"/>
  <c r="AH220" i="4"/>
  <c r="R234" i="4"/>
  <c r="R235" i="4"/>
  <c r="T231" i="4"/>
  <c r="S232" i="4"/>
  <c r="S233" i="4" s="1"/>
  <c r="U140" i="4"/>
  <c r="E131" i="4"/>
  <c r="F131" i="4" s="1"/>
  <c r="V132" i="4"/>
  <c r="D133" i="4"/>
  <c r="B133" i="4" s="1"/>
  <c r="AC222" i="4" l="1"/>
  <c r="AB227" i="4"/>
  <c r="AB223" i="4"/>
  <c r="AB225" i="4" s="1"/>
  <c r="AI220" i="4"/>
  <c r="S234" i="4"/>
  <c r="S235" i="4"/>
  <c r="U231" i="4"/>
  <c r="T232" i="4"/>
  <c r="T233" i="4" s="1"/>
  <c r="U141" i="4"/>
  <c r="E132" i="4"/>
  <c r="F132" i="4" s="1"/>
  <c r="V133" i="4"/>
  <c r="D134" i="4"/>
  <c r="AA228" i="4" l="1"/>
  <c r="AA229" i="4" s="1"/>
  <c r="AD222" i="4"/>
  <c r="AC227" i="4"/>
  <c r="AC223" i="4"/>
  <c r="AC225" i="4" s="1"/>
  <c r="AJ220" i="4"/>
  <c r="T234" i="4"/>
  <c r="T235" i="4"/>
  <c r="V231" i="4"/>
  <c r="U232" i="4"/>
  <c r="U233" i="4" s="1"/>
  <c r="B134" i="4"/>
  <c r="V134" i="4" s="1"/>
  <c r="U142" i="4"/>
  <c r="D135" i="4"/>
  <c r="E133" i="4"/>
  <c r="F133" i="4" s="1"/>
  <c r="AE222" i="4" l="1"/>
  <c r="AD227" i="4"/>
  <c r="AC228" i="4" s="1"/>
  <c r="AC229" i="4" s="1"/>
  <c r="AD223" i="4"/>
  <c r="AD225" i="4" s="1"/>
  <c r="AB228" i="4"/>
  <c r="AB229" i="4" s="1"/>
  <c r="AK220" i="4"/>
  <c r="U235" i="4"/>
  <c r="U234" i="4"/>
  <c r="W231" i="4"/>
  <c r="V232" i="4"/>
  <c r="V233" i="4" s="1"/>
  <c r="B135" i="4"/>
  <c r="V135" i="4" s="1"/>
  <c r="U143" i="4"/>
  <c r="D136" i="4"/>
  <c r="B136" i="4" s="1"/>
  <c r="E134" i="4"/>
  <c r="F134" i="4" s="1"/>
  <c r="AF222" i="4" l="1"/>
  <c r="AE227" i="4"/>
  <c r="AE223" i="4"/>
  <c r="AE225" i="4" s="1"/>
  <c r="AL220" i="4"/>
  <c r="V234" i="4"/>
  <c r="V235" i="4"/>
  <c r="X231" i="4"/>
  <c r="W232" i="4"/>
  <c r="W233" i="4" s="1"/>
  <c r="U144" i="4"/>
  <c r="E135" i="4"/>
  <c r="F135" i="4" s="1"/>
  <c r="V136" i="4"/>
  <c r="D137" i="4"/>
  <c r="B137" i="4" s="1"/>
  <c r="AG222" i="4" l="1"/>
  <c r="AF227" i="4"/>
  <c r="AE228" i="4" s="1"/>
  <c r="AE229" i="4" s="1"/>
  <c r="AF223" i="4"/>
  <c r="AF225" i="4" s="1"/>
  <c r="AD228" i="4"/>
  <c r="AD229" i="4" s="1"/>
  <c r="AM220" i="4"/>
  <c r="W234" i="4"/>
  <c r="W235" i="4"/>
  <c r="Y231" i="4"/>
  <c r="X232" i="4"/>
  <c r="X233" i="4" s="1"/>
  <c r="U145" i="4"/>
  <c r="E136" i="4"/>
  <c r="F136" i="4" s="1"/>
  <c r="V137" i="4"/>
  <c r="D138" i="4"/>
  <c r="B138" i="4" s="1"/>
  <c r="AH222" i="4" l="1"/>
  <c r="AG227" i="4"/>
  <c r="AG223" i="4"/>
  <c r="AG225" i="4" s="1"/>
  <c r="AN220" i="4"/>
  <c r="X234" i="4"/>
  <c r="X235" i="4"/>
  <c r="Z231" i="4"/>
  <c r="Y232" i="4"/>
  <c r="Y233" i="4" s="1"/>
  <c r="U146" i="4"/>
  <c r="E137" i="4"/>
  <c r="F137" i="4" s="1"/>
  <c r="V138" i="4"/>
  <c r="D139" i="4"/>
  <c r="AI222" i="4" l="1"/>
  <c r="AH227" i="4"/>
  <c r="AH223" i="4"/>
  <c r="AH225" i="4" s="1"/>
  <c r="AF228" i="4"/>
  <c r="AF229" i="4" s="1"/>
  <c r="AO220" i="4"/>
  <c r="Y235" i="4"/>
  <c r="Y234" i="4"/>
  <c r="AA231" i="4"/>
  <c r="Z232" i="4"/>
  <c r="Z233" i="4" s="1"/>
  <c r="B139" i="4"/>
  <c r="V139" i="4" s="1"/>
  <c r="U147" i="4"/>
  <c r="D140" i="4"/>
  <c r="B140" i="4" s="1"/>
  <c r="E138" i="4"/>
  <c r="F138" i="4" s="1"/>
  <c r="AJ222" i="4" l="1"/>
  <c r="AI227" i="4"/>
  <c r="AI223" i="4"/>
  <c r="AI225" i="4" s="1"/>
  <c r="AG228" i="4"/>
  <c r="AG229" i="4" s="1"/>
  <c r="AP220" i="4"/>
  <c r="Z234" i="4"/>
  <c r="Z235" i="4"/>
  <c r="AB231" i="4"/>
  <c r="AA232" i="4"/>
  <c r="AA233" i="4" s="1"/>
  <c r="U148" i="4"/>
  <c r="E139" i="4"/>
  <c r="F139" i="4" s="1"/>
  <c r="V140" i="4"/>
  <c r="D141" i="4"/>
  <c r="B141" i="4" s="1"/>
  <c r="AK222" i="4" l="1"/>
  <c r="AJ227" i="4"/>
  <c r="AJ223" i="4"/>
  <c r="AJ225" i="4" s="1"/>
  <c r="AH228" i="4"/>
  <c r="AH229" i="4" s="1"/>
  <c r="AQ220" i="4"/>
  <c r="AC231" i="4"/>
  <c r="AB232" i="4"/>
  <c r="AB233" i="4" s="1"/>
  <c r="AA234" i="4"/>
  <c r="AA235" i="4"/>
  <c r="U149" i="4"/>
  <c r="E140" i="4"/>
  <c r="F140" i="4" s="1"/>
  <c r="V141" i="4"/>
  <c r="D142" i="4"/>
  <c r="AL222" i="4" l="1"/>
  <c r="AK227" i="4"/>
  <c r="AK223" i="4"/>
  <c r="AK225" i="4" s="1"/>
  <c r="AI228" i="4"/>
  <c r="AI229" i="4" s="1"/>
  <c r="AR220" i="4"/>
  <c r="AB234" i="4"/>
  <c r="AB235" i="4"/>
  <c r="AD231" i="4"/>
  <c r="AC232" i="4"/>
  <c r="AC233" i="4" s="1"/>
  <c r="B142" i="4"/>
  <c r="V142" i="4" s="1"/>
  <c r="U150" i="4"/>
  <c r="D143" i="4"/>
  <c r="B143" i="4" s="1"/>
  <c r="E141" i="4"/>
  <c r="F141" i="4" s="1"/>
  <c r="AM222" i="4" l="1"/>
  <c r="AL227" i="4"/>
  <c r="AK228" i="4" s="1"/>
  <c r="AK229" i="4" s="1"/>
  <c r="AL223" i="4"/>
  <c r="AL225" i="4" s="1"/>
  <c r="AJ228" i="4"/>
  <c r="AJ229" i="4" s="1"/>
  <c r="AS220" i="4"/>
  <c r="AC235" i="4"/>
  <c r="AC234" i="4"/>
  <c r="AE231" i="4"/>
  <c r="AD232" i="4"/>
  <c r="AD233" i="4" s="1"/>
  <c r="U151" i="4"/>
  <c r="E142" i="4"/>
  <c r="F142" i="4" s="1"/>
  <c r="V143" i="4"/>
  <c r="D144" i="4"/>
  <c r="AN222" i="4" l="1"/>
  <c r="AM227" i="4"/>
  <c r="AL228" i="4" s="1"/>
  <c r="AL229" i="4" s="1"/>
  <c r="AM223" i="4"/>
  <c r="AM225" i="4" s="1"/>
  <c r="AT220" i="4"/>
  <c r="AD234" i="4"/>
  <c r="AD235" i="4"/>
  <c r="AF231" i="4"/>
  <c r="AE232" i="4"/>
  <c r="AE233" i="4" s="1"/>
  <c r="B144" i="4"/>
  <c r="V144" i="4" s="1"/>
  <c r="U152" i="4"/>
  <c r="D145" i="4"/>
  <c r="B145" i="4" s="1"/>
  <c r="E143" i="4"/>
  <c r="F143" i="4" s="1"/>
  <c r="AO222" i="4" l="1"/>
  <c r="AN227" i="4"/>
  <c r="AN223" i="4"/>
  <c r="AN225" i="4" s="1"/>
  <c r="AU220" i="4"/>
  <c r="AE234" i="4"/>
  <c r="AE235" i="4"/>
  <c r="AG231" i="4"/>
  <c r="AF232" i="4"/>
  <c r="AF233" i="4" s="1"/>
  <c r="U153" i="4"/>
  <c r="E144" i="4"/>
  <c r="F144" i="4" s="1"/>
  <c r="V145" i="4"/>
  <c r="D146" i="4"/>
  <c r="B146" i="4" s="1"/>
  <c r="AP222" i="4" l="1"/>
  <c r="AO227" i="4"/>
  <c r="AN228" i="4" s="1"/>
  <c r="AN229" i="4" s="1"/>
  <c r="AO223" i="4"/>
  <c r="AO225" i="4" s="1"/>
  <c r="AM228" i="4"/>
  <c r="AM229" i="4" s="1"/>
  <c r="AV220" i="4"/>
  <c r="AF234" i="4"/>
  <c r="AF235" i="4"/>
  <c r="AH231" i="4"/>
  <c r="AG232" i="4"/>
  <c r="AG233" i="4" s="1"/>
  <c r="U154" i="4"/>
  <c r="E145" i="4"/>
  <c r="F145" i="4" s="1"/>
  <c r="V146" i="4"/>
  <c r="D147" i="4"/>
  <c r="AQ222" i="4" l="1"/>
  <c r="AP227" i="4"/>
  <c r="AP223" i="4"/>
  <c r="AP225" i="4" s="1"/>
  <c r="AW220" i="4"/>
  <c r="AG235" i="4"/>
  <c r="AG234" i="4"/>
  <c r="AI231" i="4"/>
  <c r="AH232" i="4"/>
  <c r="AH233" i="4" s="1"/>
  <c r="B147" i="4"/>
  <c r="V147" i="4" s="1"/>
  <c r="U155" i="4"/>
  <c r="D148" i="4"/>
  <c r="B148" i="4" s="1"/>
  <c r="E146" i="4"/>
  <c r="F146" i="4" s="1"/>
  <c r="AR222" i="4" l="1"/>
  <c r="AQ227" i="4"/>
  <c r="AQ223" i="4"/>
  <c r="AQ225" i="4" s="1"/>
  <c r="AO228" i="4"/>
  <c r="AO229" i="4" s="1"/>
  <c r="AX220" i="4"/>
  <c r="AJ231" i="4"/>
  <c r="AI232" i="4"/>
  <c r="AI233" i="4" s="1"/>
  <c r="AH234" i="4"/>
  <c r="AH235" i="4"/>
  <c r="U156" i="4"/>
  <c r="E147" i="4"/>
  <c r="F147" i="4" s="1"/>
  <c r="V148" i="4"/>
  <c r="D149" i="4"/>
  <c r="B149" i="4" s="1"/>
  <c r="AS222" i="4" l="1"/>
  <c r="AR227" i="4"/>
  <c r="AR223" i="4"/>
  <c r="AR225" i="4" s="1"/>
  <c r="AP228" i="4"/>
  <c r="AP229" i="4" s="1"/>
  <c r="AY220" i="4"/>
  <c r="AI234" i="4"/>
  <c r="AI235" i="4"/>
  <c r="AK231" i="4"/>
  <c r="AJ232" i="4"/>
  <c r="AJ233" i="4" s="1"/>
  <c r="U157" i="4"/>
  <c r="E148" i="4"/>
  <c r="F148" i="4" s="1"/>
  <c r="V149" i="4"/>
  <c r="D150" i="4"/>
  <c r="AT222" i="4" l="1"/>
  <c r="AS227" i="4"/>
  <c r="AS223" i="4"/>
  <c r="AS225" i="4" s="1"/>
  <c r="AQ228" i="4"/>
  <c r="AQ229" i="4" s="1"/>
  <c r="AZ220" i="4"/>
  <c r="AL231" i="4"/>
  <c r="AK232" i="4"/>
  <c r="AK233" i="4" s="1"/>
  <c r="AJ234" i="4"/>
  <c r="AJ235" i="4"/>
  <c r="B150" i="4"/>
  <c r="V150" i="4" s="1"/>
  <c r="U158" i="4"/>
  <c r="D151" i="4"/>
  <c r="E149" i="4"/>
  <c r="F149" i="4" s="1"/>
  <c r="AU222" i="4" l="1"/>
  <c r="AT227" i="4"/>
  <c r="AT223" i="4"/>
  <c r="AT225" i="4" s="1"/>
  <c r="AR228" i="4"/>
  <c r="AR229" i="4" s="1"/>
  <c r="BA220" i="4"/>
  <c r="AK235" i="4"/>
  <c r="AK234" i="4"/>
  <c r="AM231" i="4"/>
  <c r="AL232" i="4"/>
  <c r="AL233" i="4" s="1"/>
  <c r="B151" i="4"/>
  <c r="V151" i="4" s="1"/>
  <c r="U159" i="4"/>
  <c r="D152" i="4"/>
  <c r="B152" i="4" s="1"/>
  <c r="E150" i="4"/>
  <c r="F150" i="4" s="1"/>
  <c r="AV222" i="4" l="1"/>
  <c r="AU227" i="4"/>
  <c r="AU223" i="4"/>
  <c r="AU225" i="4" s="1"/>
  <c r="AS228" i="4"/>
  <c r="AS229" i="4" s="1"/>
  <c r="AL234" i="4"/>
  <c r="AL235" i="4"/>
  <c r="AN231" i="4"/>
  <c r="AM232" i="4"/>
  <c r="AM233" i="4" s="1"/>
  <c r="U160" i="4"/>
  <c r="E151" i="4"/>
  <c r="F151" i="4" s="1"/>
  <c r="V152" i="4"/>
  <c r="D153" i="4"/>
  <c r="B153" i="4" s="1"/>
  <c r="AW222" i="4" l="1"/>
  <c r="AV227" i="4"/>
  <c r="AV223" i="4"/>
  <c r="AT228" i="4"/>
  <c r="AT229" i="4" s="1"/>
  <c r="AM235" i="4"/>
  <c r="AM234" i="4"/>
  <c r="AO231" i="4"/>
  <c r="AN232" i="4"/>
  <c r="AN233" i="4" s="1"/>
  <c r="E152" i="4"/>
  <c r="F152" i="4" s="1"/>
  <c r="V153" i="4"/>
  <c r="D154" i="4"/>
  <c r="B154" i="4" s="1"/>
  <c r="AV225" i="4" l="1"/>
  <c r="AX222" i="4"/>
  <c r="AW227" i="4"/>
  <c r="AV228" i="4" s="1"/>
  <c r="AV229" i="4" s="1"/>
  <c r="AW223" i="4"/>
  <c r="AW225" i="4" s="1"/>
  <c r="AU228" i="4"/>
  <c r="AU229" i="4" s="1"/>
  <c r="AN234" i="4"/>
  <c r="AN235" i="4"/>
  <c r="AP231" i="4"/>
  <c r="AO232" i="4"/>
  <c r="AO233" i="4" s="1"/>
  <c r="E153" i="4"/>
  <c r="F153" i="4" s="1"/>
  <c r="V154" i="4"/>
  <c r="D155" i="4"/>
  <c r="AY222" i="4" l="1"/>
  <c r="AX227" i="4"/>
  <c r="AW228" i="4" s="1"/>
  <c r="AW229" i="4" s="1"/>
  <c r="AX223" i="4"/>
  <c r="AX225" i="4" s="1"/>
  <c r="AO235" i="4"/>
  <c r="AO234" i="4"/>
  <c r="AQ231" i="4"/>
  <c r="AP232" i="4"/>
  <c r="AP233" i="4" s="1"/>
  <c r="B155" i="4"/>
  <c r="V155" i="4" s="1"/>
  <c r="D156" i="4"/>
  <c r="B156" i="4" s="1"/>
  <c r="E154" i="4"/>
  <c r="F154" i="4" s="1"/>
  <c r="AZ222" i="4" l="1"/>
  <c r="AY227" i="4"/>
  <c r="AX228" i="4" s="1"/>
  <c r="AX229" i="4" s="1"/>
  <c r="AY223" i="4"/>
  <c r="AP234" i="4"/>
  <c r="AP235" i="4"/>
  <c r="AR231" i="4"/>
  <c r="AQ232" i="4"/>
  <c r="AQ233" i="4" s="1"/>
  <c r="E155" i="4"/>
  <c r="F155" i="4" s="1"/>
  <c r="V156" i="4"/>
  <c r="D157" i="4"/>
  <c r="B157" i="4" s="1"/>
  <c r="AY225" i="4" l="1"/>
  <c r="BA222" i="4"/>
  <c r="AZ227" i="4"/>
  <c r="AY228" i="4" s="1"/>
  <c r="AY229" i="4" s="1"/>
  <c r="AZ223" i="4"/>
  <c r="AZ225" i="4" s="1"/>
  <c r="AQ234" i="4"/>
  <c r="AQ235" i="4"/>
  <c r="AS231" i="4"/>
  <c r="AR232" i="4"/>
  <c r="AR233" i="4" s="1"/>
  <c r="E156" i="4"/>
  <c r="F156" i="4" s="1"/>
  <c r="V157" i="4"/>
  <c r="D158" i="4"/>
  <c r="BA227" i="4" l="1"/>
  <c r="AZ228" i="4" s="1"/>
  <c r="AZ229" i="4" s="1"/>
  <c r="BC229" i="4" s="1"/>
  <c r="D33" i="4" s="1"/>
  <c r="BA223" i="4"/>
  <c r="AR234" i="4"/>
  <c r="AR235" i="4"/>
  <c r="AT231" i="4"/>
  <c r="AS232" i="4"/>
  <c r="AS233" i="4" s="1"/>
  <c r="B158" i="4"/>
  <c r="V158" i="4" s="1"/>
  <c r="D159" i="4"/>
  <c r="E157" i="4"/>
  <c r="F157" i="4" s="1"/>
  <c r="BA225" i="4" l="1"/>
  <c r="BC225" i="4" s="1"/>
  <c r="N25" i="4" s="1"/>
  <c r="BC223" i="4"/>
  <c r="N24" i="4" s="1"/>
  <c r="K31" i="4" s="1"/>
  <c r="BD223" i="4"/>
  <c r="D35" i="4" s="1"/>
  <c r="AS235" i="4"/>
  <c r="AS234" i="4"/>
  <c r="AU231" i="4"/>
  <c r="AT232" i="4"/>
  <c r="AT233" i="4" s="1"/>
  <c r="B159" i="4"/>
  <c r="V159" i="4" s="1"/>
  <c r="D160" i="4"/>
  <c r="B160" i="4" s="1"/>
  <c r="E158" i="4"/>
  <c r="F158" i="4" s="1"/>
  <c r="AT234" i="4" l="1"/>
  <c r="AT235" i="4"/>
  <c r="AV231" i="4"/>
  <c r="AU232" i="4"/>
  <c r="AU233" i="4" s="1"/>
  <c r="E160" i="4"/>
  <c r="F160" i="4" s="1"/>
  <c r="E159" i="4"/>
  <c r="F159" i="4" s="1"/>
  <c r="AU234" i="4" l="1"/>
  <c r="AU235" i="4"/>
  <c r="AW231" i="4"/>
  <c r="AV232" i="4"/>
  <c r="AV233" i="4" s="1"/>
  <c r="B161" i="4"/>
  <c r="V160" i="4"/>
  <c r="V161" i="4" s="1"/>
  <c r="D31" i="4" s="1"/>
  <c r="K33" i="4" s="1"/>
  <c r="AV234" i="4" l="1"/>
  <c r="AV235" i="4"/>
  <c r="AX231" i="4"/>
  <c r="AW232" i="4"/>
  <c r="AW233" i="4" s="1"/>
  <c r="F109" i="4"/>
  <c r="AW235" i="4" l="1"/>
  <c r="AW234" i="4"/>
  <c r="AY231" i="4"/>
  <c r="AX232" i="4"/>
  <c r="AX233" i="4" s="1"/>
  <c r="AX234" i="4" l="1"/>
  <c r="AX235" i="4"/>
  <c r="AZ231" i="4"/>
  <c r="AY232" i="4"/>
  <c r="AY233" i="4" s="1"/>
  <c r="AY235" i="4" l="1"/>
  <c r="AY234" i="4"/>
  <c r="BA231" i="4"/>
  <c r="BA232" i="4" s="1"/>
  <c r="AZ232" i="4"/>
  <c r="AZ233" i="4" s="1"/>
  <c r="BA233" i="4" l="1"/>
  <c r="AZ234" i="4"/>
  <c r="AZ235" i="4"/>
  <c r="BA235" i="4" l="1"/>
  <c r="C235" i="4" s="1"/>
  <c r="BA234" i="4"/>
  <c r="C234" i="4" s="1"/>
  <c r="C236" i="4" l="1"/>
  <c r="K35" i="4" s="1"/>
</calcChain>
</file>

<file path=xl/sharedStrings.xml><?xml version="1.0" encoding="utf-8"?>
<sst xmlns="http://schemas.openxmlformats.org/spreadsheetml/2006/main" count="78" uniqueCount="64">
  <si>
    <t>Year 2</t>
  </si>
  <si>
    <t>Year 3</t>
  </si>
  <si>
    <t>Year 4</t>
  </si>
  <si>
    <t>Year 5</t>
  </si>
  <si>
    <t>Year 6</t>
  </si>
  <si>
    <t>Year 1</t>
  </si>
  <si>
    <t>Year 7</t>
  </si>
  <si>
    <t>Year 8</t>
  </si>
  <si>
    <t>Year 9</t>
  </si>
  <si>
    <t>Year 10</t>
  </si>
  <si>
    <t>INSTRUCTIONS: Complete the GOLD cells only</t>
  </si>
  <si>
    <t>OUTPUT SECTION</t>
  </si>
  <si>
    <t>This is an optional step - more important with longer customer lifetimes - if you don't want to use discounted cash flows, leave setting at 0%</t>
  </si>
  <si>
    <t>Discounted Cash Flow Rate</t>
  </si>
  <si>
    <t>geoff@marketingstudyguide.com</t>
  </si>
  <si>
    <t>N/A</t>
  </si>
  <si>
    <t>NOTE: If payback is not achieved, Years to Payback will be listed as "0.0" above</t>
  </si>
  <si>
    <r>
      <t xml:space="preserve"> New Customer</t>
    </r>
    <r>
      <rPr>
        <b/>
        <sz val="14"/>
        <rFont val="Calibri"/>
        <family val="2"/>
        <scheme val="minor"/>
      </rPr>
      <t xml:space="preserve"> Acquisition Cost</t>
    </r>
    <r>
      <rPr>
        <i/>
        <sz val="12"/>
        <rFont val="Calibri"/>
        <family val="2"/>
        <scheme val="minor"/>
      </rPr>
      <t xml:space="preserve"> (automatically calculated from above)</t>
    </r>
  </si>
  <si>
    <r>
      <t>Up-selling and</t>
    </r>
    <r>
      <rPr>
        <b/>
        <sz val="14"/>
        <rFont val="Calibri"/>
        <family val="2"/>
        <scheme val="minor"/>
      </rPr>
      <t xml:space="preserve"> Retention Costs</t>
    </r>
    <r>
      <rPr>
        <sz val="14"/>
        <rFont val="Calibri"/>
        <family val="2"/>
        <scheme val="minor"/>
      </rPr>
      <t xml:space="preserve"> per </t>
    </r>
    <r>
      <rPr>
        <u/>
        <sz val="14"/>
        <rFont val="Calibri"/>
        <family val="2"/>
        <scheme val="minor"/>
      </rPr>
      <t>RETAINED</t>
    </r>
    <r>
      <rPr>
        <sz val="14"/>
        <rFont val="Calibri"/>
        <family val="2"/>
        <scheme val="minor"/>
      </rPr>
      <t xml:space="preserve"> Customer pa</t>
    </r>
  </si>
  <si>
    <t>Year 11 (and ongoing)</t>
  </si>
  <si>
    <t>Internal rate of return (IRR) %</t>
  </si>
  <si>
    <r>
      <t xml:space="preserve">Average </t>
    </r>
    <r>
      <rPr>
        <b/>
        <sz val="14"/>
        <rFont val="Calibri"/>
        <family val="2"/>
        <scheme val="minor"/>
      </rPr>
      <t>NET Profit</t>
    </r>
    <r>
      <rPr>
        <sz val="14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Contribution</t>
    </r>
    <r>
      <rPr>
        <sz val="14"/>
        <rFont val="Calibri"/>
        <family val="2"/>
        <scheme val="minor"/>
      </rPr>
      <t xml:space="preserve"> OF RETAINED  CUSTOMERS ONLY </t>
    </r>
    <r>
      <rPr>
        <u/>
        <sz val="14"/>
        <rFont val="Calibri"/>
        <family val="2"/>
        <scheme val="minor"/>
      </rPr>
      <t>before</t>
    </r>
    <r>
      <rPr>
        <sz val="14"/>
        <rFont val="Calibri"/>
        <family val="2"/>
        <scheme val="minor"/>
      </rPr>
      <t xml:space="preserve"> acquisition cost</t>
    </r>
  </si>
  <si>
    <r>
      <rPr>
        <b/>
        <sz val="14"/>
        <rFont val="Calibri"/>
        <family val="2"/>
        <scheme val="minor"/>
      </rPr>
      <t>DISCOUNTED</t>
    </r>
    <r>
      <rPr>
        <sz val="14"/>
        <rFont val="Calibri"/>
        <family val="2"/>
        <scheme val="minor"/>
      </rPr>
      <t xml:space="preserve"> Average </t>
    </r>
    <r>
      <rPr>
        <b/>
        <sz val="14"/>
        <rFont val="Calibri"/>
        <family val="2"/>
        <scheme val="minor"/>
      </rPr>
      <t>NET Profit</t>
    </r>
    <r>
      <rPr>
        <sz val="14"/>
        <rFont val="Calibri"/>
        <family val="2"/>
        <scheme val="minor"/>
      </rPr>
      <t xml:space="preserve"> Contribution PER RETAINED CUSTOMER </t>
    </r>
    <r>
      <rPr>
        <u/>
        <sz val="14"/>
        <rFont val="Calibri"/>
        <family val="2"/>
        <scheme val="minor"/>
      </rPr>
      <t>before</t>
    </r>
    <r>
      <rPr>
        <sz val="14"/>
        <rFont val="Calibri"/>
        <family val="2"/>
        <scheme val="minor"/>
      </rPr>
      <t xml:space="preserve"> acquisition cost</t>
    </r>
  </si>
  <si>
    <r>
      <rPr>
        <b/>
        <sz val="14"/>
        <rFont val="Calibri"/>
        <family val="2"/>
        <scheme val="minor"/>
      </rPr>
      <t xml:space="preserve">% of total customers retained    </t>
    </r>
    <r>
      <rPr>
        <sz val="14"/>
        <rFont val="Calibri"/>
        <family val="2"/>
        <scheme val="minor"/>
      </rPr>
      <t xml:space="preserve"> </t>
    </r>
    <r>
      <rPr>
        <i/>
        <sz val="14"/>
        <rFont val="Calibri"/>
        <family val="2"/>
        <scheme val="minor"/>
      </rPr>
      <t>(used as probability of cash flow)</t>
    </r>
  </si>
  <si>
    <t>Net Cash Flow</t>
  </si>
  <si>
    <t>Retention pa</t>
  </si>
  <si>
    <t>Compound Retention</t>
  </si>
  <si>
    <t>NCF X CR</t>
  </si>
  <si>
    <t>Compound Discount</t>
  </si>
  <si>
    <t>NCF X CR / CD</t>
  </si>
  <si>
    <t xml:space="preserve"> Customer Base</t>
  </si>
  <si>
    <t>Lost Custs</t>
  </si>
  <si>
    <t>Yrs of Value</t>
  </si>
  <si>
    <t>CLV  = Net Present Value of Customer's Profit Contribution</t>
  </si>
  <si>
    <t>First Payback</t>
  </si>
  <si>
    <r>
      <t xml:space="preserve">Total </t>
    </r>
    <r>
      <rPr>
        <b/>
        <sz val="14"/>
        <rFont val="Calibri"/>
        <family val="2"/>
        <scheme val="minor"/>
      </rPr>
      <t>Spend</t>
    </r>
    <r>
      <rPr>
        <sz val="14"/>
        <rFont val="Calibri"/>
        <family val="2"/>
        <scheme val="minor"/>
      </rPr>
      <t xml:space="preserve"> on New Customer Acquisition (Promotion and other elements)</t>
    </r>
  </si>
  <si>
    <r>
      <t>N</t>
    </r>
    <r>
      <rPr>
        <b/>
        <sz val="14"/>
        <rFont val="Calibri"/>
        <family val="2"/>
        <scheme val="minor"/>
      </rPr>
      <t>umber of New Customers</t>
    </r>
    <r>
      <rPr>
        <sz val="14"/>
        <rFont val="Calibri"/>
        <family val="2"/>
        <scheme val="minor"/>
      </rPr>
      <t xml:space="preserve"> Acquired</t>
    </r>
  </si>
  <si>
    <t>Note: If Average Acquisition Cost is already know, then enter it as the Total Spend and set the Number of New Customers to 1.</t>
  </si>
  <si>
    <t>STEP TWO = ENTER DISCOUNT RATE</t>
  </si>
  <si>
    <t>For further information on use of the CLV calculator, email Geoff Fripp</t>
  </si>
  <si>
    <t>or visit</t>
  </si>
  <si>
    <t>www.clv-calculator.com</t>
  </si>
  <si>
    <r>
      <rPr>
        <b/>
        <i/>
        <sz val="14"/>
        <rFont val="Calibri"/>
        <family val="2"/>
        <scheme val="minor"/>
      </rPr>
      <t>IMPORTANT NOTE:</t>
    </r>
    <r>
      <rPr>
        <i/>
        <sz val="14"/>
        <rFont val="Calibri"/>
        <family val="2"/>
        <scheme val="minor"/>
      </rPr>
      <t xml:space="preserve"> This revenue/cost section MUST be completed on a </t>
    </r>
    <r>
      <rPr>
        <b/>
        <i/>
        <u/>
        <sz val="14"/>
        <rFont val="Calibri"/>
        <family val="2"/>
        <scheme val="minor"/>
      </rPr>
      <t>PER</t>
    </r>
    <r>
      <rPr>
        <i/>
        <sz val="14"/>
        <rFont val="Calibri"/>
        <family val="2"/>
        <scheme val="minor"/>
      </rPr>
      <t xml:space="preserve"> individual customer basis</t>
    </r>
  </si>
  <si>
    <t>STEP THREE = ENTER REVENUE/COSTS (revenue and three sets of costs below)</t>
  </si>
  <si>
    <r>
      <t xml:space="preserve">WOM </t>
    </r>
    <r>
      <rPr>
        <b/>
        <sz val="14"/>
        <rFont val="Calibri"/>
        <family val="2"/>
        <scheme val="minor"/>
      </rPr>
      <t>Acquisition Cost Savings</t>
    </r>
    <r>
      <rPr>
        <sz val="14"/>
        <rFont val="Calibri"/>
        <family val="2"/>
        <scheme val="minor"/>
      </rPr>
      <t xml:space="preserve"> </t>
    </r>
    <r>
      <rPr>
        <i/>
        <sz val="14"/>
        <rFont val="Calibri"/>
        <family val="2"/>
        <scheme val="minor"/>
      </rPr>
      <t xml:space="preserve">(enter as a </t>
    </r>
    <r>
      <rPr>
        <b/>
        <i/>
        <sz val="14"/>
        <rFont val="Calibri"/>
        <family val="2"/>
        <scheme val="minor"/>
      </rPr>
      <t>negative</t>
    </r>
    <r>
      <rPr>
        <i/>
        <sz val="14"/>
        <rFont val="Calibri"/>
        <family val="2"/>
        <scheme val="minor"/>
      </rPr>
      <t xml:space="preserve"> cost)</t>
    </r>
  </si>
  <si>
    <r>
      <t xml:space="preserve">STEP ONE = ENTER PROMOTIONAL EXPENDITURE PER </t>
    </r>
    <r>
      <rPr>
        <b/>
        <u/>
        <sz val="16"/>
        <rFont val="Calibri"/>
        <family val="2"/>
        <scheme val="minor"/>
      </rPr>
      <t>NEW</t>
    </r>
    <r>
      <rPr>
        <b/>
        <sz val="16"/>
        <rFont val="Calibri"/>
        <family val="2"/>
        <scheme val="minor"/>
      </rPr>
      <t xml:space="preserve"> CUSTOMER</t>
    </r>
  </si>
  <si>
    <r>
      <t>S</t>
    </r>
    <r>
      <rPr>
        <b/>
        <sz val="16"/>
        <rFont val="Calibri"/>
        <family val="2"/>
        <scheme val="minor"/>
      </rPr>
      <t>TEP FOUR = ENTER EXPECTED RETENTION RATE %                     (for Year 2 onwards)</t>
    </r>
  </si>
  <si>
    <t>% ROMI on customer  acquisition cost                                     (WITH discounting)</t>
  </si>
  <si>
    <r>
      <t xml:space="preserve">Payback (in Years) on acquistion cost                                        </t>
    </r>
    <r>
      <rPr>
        <i/>
        <sz val="20"/>
        <rFont val="Calibri"/>
        <family val="2"/>
        <scheme val="minor"/>
      </rPr>
      <t>(taking into account % retention rate)</t>
    </r>
  </si>
  <si>
    <t>% ROMI on customer  acquisition cost                          (without discounting)</t>
  </si>
  <si>
    <t>For further information on the metrics please visit:</t>
  </si>
  <si>
    <r>
      <t xml:space="preserve">Average Customer Lifetime                   </t>
    </r>
    <r>
      <rPr>
        <b/>
        <i/>
        <sz val="20"/>
        <rFont val="Calibri"/>
        <family val="2"/>
        <scheme val="minor"/>
      </rPr>
      <t>(in years)</t>
    </r>
  </si>
  <si>
    <t>Blue cells should NOT be typed over</t>
  </si>
  <si>
    <r>
      <t xml:space="preserve">Customer Lifetime Value Calculator </t>
    </r>
    <r>
      <rPr>
        <b/>
        <u/>
        <sz val="24"/>
        <rFont val="Calibri"/>
        <family val="2"/>
        <scheme val="minor"/>
      </rPr>
      <t>for Financial Institutions</t>
    </r>
    <r>
      <rPr>
        <b/>
        <sz val="24"/>
        <rFont val="Calibri"/>
        <family val="2"/>
        <scheme val="minor"/>
      </rPr>
      <t xml:space="preserve">: </t>
    </r>
    <r>
      <rPr>
        <i/>
        <sz val="24"/>
        <rFont val="Calibri"/>
        <family val="2"/>
        <scheme val="minor"/>
      </rPr>
      <t>Follow the Four Steps and Input Your CLV Data</t>
    </r>
  </si>
  <si>
    <r>
      <t xml:space="preserve">Average Customer </t>
    </r>
    <r>
      <rPr>
        <b/>
        <sz val="14"/>
        <rFont val="Calibri"/>
        <family val="2"/>
        <scheme val="minor"/>
      </rPr>
      <t>Balance of Loans and Savings</t>
    </r>
  </si>
  <si>
    <r>
      <t xml:space="preserve">Average </t>
    </r>
    <r>
      <rPr>
        <b/>
        <sz val="14"/>
        <rFont val="Calibri"/>
        <family val="2"/>
        <scheme val="minor"/>
      </rPr>
      <t>Interest Rate Margin</t>
    </r>
  </si>
  <si>
    <r>
      <t xml:space="preserve">Average </t>
    </r>
    <r>
      <rPr>
        <b/>
        <sz val="14"/>
        <rFont val="Calibri"/>
        <family val="2"/>
        <scheme val="minor"/>
      </rPr>
      <t>Interest Contribution</t>
    </r>
  </si>
  <si>
    <t>10 year Total/Avg</t>
  </si>
  <si>
    <r>
      <t xml:space="preserve">Average Income from </t>
    </r>
    <r>
      <rPr>
        <b/>
        <sz val="14"/>
        <rFont val="Calibri"/>
        <family val="2"/>
        <scheme val="minor"/>
      </rPr>
      <t>Fees and Commissions and Other Sales</t>
    </r>
  </si>
  <si>
    <r>
      <t xml:space="preserve">Average </t>
    </r>
    <r>
      <rPr>
        <b/>
        <sz val="14"/>
        <rFont val="Calibri"/>
        <family val="2"/>
        <scheme val="minor"/>
      </rPr>
      <t>Cost to Service Customer</t>
    </r>
    <r>
      <rPr>
        <sz val="14"/>
        <rFont val="Calibri"/>
        <family val="2"/>
        <scheme val="minor"/>
      </rPr>
      <t xml:space="preserve"> (e.g. transaction services, statements)</t>
    </r>
  </si>
  <si>
    <r>
      <t xml:space="preserve">Average </t>
    </r>
    <r>
      <rPr>
        <b/>
        <sz val="14"/>
        <rFont val="Calibri"/>
        <family val="2"/>
        <scheme val="minor"/>
      </rPr>
      <t>NET Profit</t>
    </r>
    <r>
      <rPr>
        <sz val="14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Contribution</t>
    </r>
    <r>
      <rPr>
        <sz val="14"/>
        <rFont val="Calibri"/>
        <family val="2"/>
        <scheme val="minor"/>
      </rPr>
      <t xml:space="preserve"> PER  CUSTOMER per Year</t>
    </r>
  </si>
  <si>
    <t>Average Customer Lifetime                   (in years)</t>
  </si>
  <si>
    <t>Payback (in Years) on acquistion cost                                        (taking into account % retention rate)</t>
  </si>
  <si>
    <t>NOTE: Calculations below include any customer profits from Years 11 to 50. If none required, set Year 11 to zero.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</si>
</sst>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#,##0.0"/>
    <numFmt numFmtId="168" formatCode="#,##0.0_);\(#,##0.0\)"/>
    <numFmt numFmtId="169" formatCode="_(* #,##0.0_);_(* \(#,##0.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24"/>
      <name val="Calibri"/>
      <family val="2"/>
      <scheme val="minor"/>
    </font>
    <font>
      <i/>
      <sz val="24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4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i/>
      <sz val="20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16"/>
      <color theme="4" tint="-0.499984740745262"/>
      <name val="Calibri"/>
      <family val="2"/>
      <scheme val="minor"/>
    </font>
    <font>
      <b/>
      <i/>
      <u/>
      <sz val="16"/>
      <color theme="4" tint="-0.499984740745262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2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2">
    <xf numFmtId="0" fontId="0" fillId="0" borderId="0" xfId="0"/>
    <xf numFmtId="0" fontId="3" fillId="0" borderId="0" xfId="0" applyFont="1"/>
    <xf numFmtId="0" fontId="1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3" borderId="4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3" fontId="3" fillId="3" borderId="5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165" fontId="16" fillId="0" borderId="0" xfId="2" applyNumberFormat="1" applyFont="1" applyFill="1" applyBorder="1" applyAlignment="1">
      <alignment horizontal="center" vertical="center"/>
    </xf>
    <xf numFmtId="9" fontId="3" fillId="3" borderId="1" xfId="2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20" fillId="2" borderId="5" xfId="0" applyFont="1" applyFill="1" applyBorder="1" applyAlignment="1"/>
    <xf numFmtId="0" fontId="21" fillId="2" borderId="5" xfId="3" applyFont="1" applyFill="1" applyBorder="1" applyAlignment="1">
      <alignment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4" xfId="0" applyFont="1" applyFill="1" applyBorder="1" applyAlignment="1"/>
    <xf numFmtId="0" fontId="3" fillId="2" borderId="5" xfId="0" applyFont="1" applyFill="1" applyBorder="1"/>
    <xf numFmtId="0" fontId="22" fillId="2" borderId="5" xfId="0" applyFont="1" applyFill="1" applyBorder="1"/>
    <xf numFmtId="0" fontId="20" fillId="2" borderId="5" xfId="3" applyFont="1" applyFill="1" applyBorder="1" applyAlignment="1">
      <alignment vertical="center"/>
    </xf>
    <xf numFmtId="0" fontId="23" fillId="2" borderId="5" xfId="3" applyFont="1" applyFill="1" applyBorder="1" applyAlignment="1">
      <alignment horizontal="left" vertical="center"/>
    </xf>
    <xf numFmtId="0" fontId="24" fillId="2" borderId="6" xfId="0" applyFont="1" applyFill="1" applyBorder="1"/>
    <xf numFmtId="3" fontId="6" fillId="4" borderId="3" xfId="0" applyNumberFormat="1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6" fillId="4" borderId="6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9" fontId="3" fillId="4" borderId="1" xfId="2" applyFont="1" applyFill="1" applyBorder="1" applyAlignment="1">
      <alignment horizontal="center" vertical="center"/>
    </xf>
    <xf numFmtId="165" fontId="3" fillId="4" borderId="1" xfId="2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6" fillId="4" borderId="4" xfId="0" applyFont="1" applyFill="1" applyBorder="1"/>
    <xf numFmtId="0" fontId="20" fillId="4" borderId="5" xfId="3" applyFont="1" applyFill="1" applyBorder="1" applyAlignment="1">
      <alignment vertical="center"/>
    </xf>
    <xf numFmtId="0" fontId="24" fillId="4" borderId="5" xfId="0" applyFont="1" applyFill="1" applyBorder="1"/>
    <xf numFmtId="0" fontId="24" fillId="5" borderId="1" xfId="0" applyFont="1" applyFill="1" applyBorder="1" applyAlignment="1">
      <alignment horizontal="center" vertical="center" wrapText="1"/>
    </xf>
    <xf numFmtId="3" fontId="16" fillId="5" borderId="1" xfId="1" applyNumberFormat="1" applyFont="1" applyFill="1" applyBorder="1" applyAlignment="1">
      <alignment horizontal="center" vertical="center"/>
    </xf>
    <xf numFmtId="167" fontId="16" fillId="5" borderId="1" xfId="1" applyNumberFormat="1" applyFont="1" applyFill="1" applyBorder="1" applyAlignment="1">
      <alignment horizontal="center" vertical="center"/>
    </xf>
    <xf numFmtId="165" fontId="17" fillId="5" borderId="1" xfId="0" applyNumberFormat="1" applyFont="1" applyFill="1" applyBorder="1" applyAlignment="1">
      <alignment horizontal="center" vertical="center" wrapText="1"/>
    </xf>
    <xf numFmtId="9" fontId="16" fillId="5" borderId="1" xfId="2" applyNumberFormat="1" applyFont="1" applyFill="1" applyBorder="1" applyAlignment="1">
      <alignment horizontal="center" vertical="center"/>
    </xf>
    <xf numFmtId="168" fontId="16" fillId="5" borderId="1" xfId="1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29" fillId="0" borderId="0" xfId="0" applyFont="1" applyFill="1"/>
    <xf numFmtId="2" fontId="28" fillId="0" borderId="0" xfId="2" applyNumberFormat="1" applyFont="1" applyFill="1"/>
    <xf numFmtId="164" fontId="28" fillId="0" borderId="0" xfId="0" applyNumberFormat="1" applyFont="1" applyFill="1"/>
    <xf numFmtId="3" fontId="29" fillId="0" borderId="0" xfId="0" applyNumberFormat="1" applyFont="1" applyFill="1"/>
    <xf numFmtId="166" fontId="28" fillId="0" borderId="0" xfId="1" applyNumberFormat="1" applyFont="1" applyFill="1"/>
    <xf numFmtId="166" fontId="28" fillId="0" borderId="0" xfId="0" applyNumberFormat="1" applyFont="1" applyFill="1"/>
    <xf numFmtId="166" fontId="29" fillId="0" borderId="0" xfId="0" applyNumberFormat="1" applyFont="1" applyFill="1"/>
    <xf numFmtId="165" fontId="29" fillId="0" borderId="0" xfId="0" applyNumberFormat="1" applyFont="1" applyFill="1"/>
    <xf numFmtId="166" fontId="29" fillId="0" borderId="0" xfId="1" applyNumberFormat="1" applyFont="1" applyFill="1"/>
    <xf numFmtId="164" fontId="29" fillId="0" borderId="0" xfId="1" applyNumberFormat="1" applyFont="1" applyFill="1"/>
    <xf numFmtId="0" fontId="29" fillId="0" borderId="0" xfId="0" applyFont="1" applyFill="1" applyBorder="1"/>
    <xf numFmtId="0" fontId="28" fillId="0" borderId="0" xfId="0" applyFont="1" applyFill="1" applyBorder="1"/>
    <xf numFmtId="166" fontId="28" fillId="0" borderId="0" xfId="1" applyNumberFormat="1" applyFont="1" applyFill="1" applyBorder="1"/>
    <xf numFmtId="166" fontId="28" fillId="0" borderId="0" xfId="0" applyNumberFormat="1" applyFont="1" applyFill="1" applyBorder="1"/>
    <xf numFmtId="3" fontId="29" fillId="0" borderId="0" xfId="0" applyNumberFormat="1" applyFont="1" applyFill="1" applyBorder="1"/>
    <xf numFmtId="165" fontId="29" fillId="0" borderId="0" xfId="0" applyNumberFormat="1" applyFont="1" applyFill="1" applyBorder="1"/>
    <xf numFmtId="166" fontId="29" fillId="0" borderId="0" xfId="0" applyNumberFormat="1" applyFont="1" applyFill="1" applyBorder="1"/>
    <xf numFmtId="164" fontId="29" fillId="0" borderId="0" xfId="0" applyNumberFormat="1" applyFont="1" applyFill="1" applyBorder="1"/>
    <xf numFmtId="164" fontId="29" fillId="0" borderId="0" xfId="1" applyFont="1" applyFill="1" applyBorder="1"/>
    <xf numFmtId="0" fontId="28" fillId="0" borderId="0" xfId="0" applyFont="1"/>
    <xf numFmtId="0" fontId="29" fillId="0" borderId="0" xfId="0" applyFont="1"/>
    <xf numFmtId="3" fontId="29" fillId="0" borderId="0" xfId="0" applyNumberFormat="1" applyFont="1"/>
    <xf numFmtId="9" fontId="29" fillId="0" borderId="0" xfId="2" applyFont="1"/>
    <xf numFmtId="166" fontId="29" fillId="0" borderId="0" xfId="1" applyNumberFormat="1" applyFont="1"/>
    <xf numFmtId="166" fontId="29" fillId="0" borderId="0" xfId="0" applyNumberFormat="1" applyFont="1"/>
    <xf numFmtId="9" fontId="29" fillId="0" borderId="0" xfId="0" applyNumberFormat="1" applyFont="1"/>
    <xf numFmtId="169" fontId="29" fillId="0" borderId="0" xfId="1" applyNumberFormat="1" applyFont="1"/>
    <xf numFmtId="43" fontId="29" fillId="0" borderId="0" xfId="0" applyNumberFormat="1" applyFont="1"/>
    <xf numFmtId="164" fontId="29" fillId="0" borderId="0" xfId="1" applyFont="1"/>
    <xf numFmtId="2" fontId="29" fillId="0" borderId="0" xfId="1" applyNumberFormat="1" applyFont="1"/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6" fillId="5" borderId="4" xfId="0" applyFont="1" applyFill="1" applyBorder="1" applyAlignment="1">
      <alignment horizontal="center" vertical="center"/>
    </xf>
    <xf numFmtId="0" fontId="26" fillId="5" borderId="5" xfId="0" applyFont="1" applyFill="1" applyBorder="1" applyAlignment="1">
      <alignment horizontal="center" vertical="center"/>
    </xf>
    <xf numFmtId="0" fontId="26" fillId="5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wrapText="1"/>
    </xf>
    <xf numFmtId="0" fontId="15" fillId="5" borderId="5" xfId="0" applyFont="1" applyFill="1" applyBorder="1" applyAlignment="1">
      <alignment horizontal="center" wrapText="1"/>
    </xf>
    <xf numFmtId="0" fontId="15" fillId="5" borderId="6" xfId="0" applyFont="1" applyFill="1" applyBorder="1" applyAlignment="1">
      <alignment horizontal="center" wrapText="1"/>
    </xf>
    <xf numFmtId="0" fontId="23" fillId="4" borderId="5" xfId="3" applyFont="1" applyFill="1" applyBorder="1" applyAlignment="1">
      <alignment horizontal="center" vertical="center"/>
    </xf>
    <xf numFmtId="0" fontId="23" fillId="4" borderId="6" xfId="3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10" fontId="3" fillId="3" borderId="4" xfId="2" applyNumberFormat="1" applyFont="1" applyFill="1" applyBorder="1" applyAlignment="1">
      <alignment horizontal="center" vertical="center"/>
    </xf>
    <xf numFmtId="10" fontId="3" fillId="3" borderId="1" xfId="2" applyNumberFormat="1" applyFont="1" applyFill="1" applyBorder="1" applyAlignment="1">
      <alignment horizontal="center" vertical="center"/>
    </xf>
    <xf numFmtId="10" fontId="3" fillId="3" borderId="5" xfId="2" applyNumberFormat="1" applyFont="1" applyFill="1" applyBorder="1" applyAlignment="1">
      <alignment horizontal="center" vertical="center"/>
    </xf>
    <xf numFmtId="10" fontId="6" fillId="4" borderId="6" xfId="0" applyNumberFormat="1" applyFont="1" applyFill="1" applyBorder="1" applyAlignment="1">
      <alignment horizontal="center" vertical="center"/>
    </xf>
    <xf numFmtId="0" fontId="31" fillId="0" borderId="0" xfId="0" applyFont="1"/>
    <xf numFmtId="164" fontId="29" fillId="0" borderId="0" xfId="0" applyNumberFormat="1" applyFont="1"/>
    <xf numFmtId="0" fontId="29" fillId="0" borderId="0" xfId="0" applyFont="1" applyBorder="1"/>
    <xf numFmtId="3" fontId="29" fillId="0" borderId="0" xfId="0" applyNumberFormat="1" applyFont="1" applyBorder="1"/>
    <xf numFmtId="164" fontId="29" fillId="0" borderId="0" xfId="1" applyFont="1" applyBorder="1"/>
    <xf numFmtId="166" fontId="29" fillId="0" borderId="0" xfId="0" applyNumberFormat="1" applyFont="1" applyBorder="1"/>
    <xf numFmtId="9" fontId="29" fillId="0" borderId="0" xfId="0" applyNumberFormat="1" applyFont="1" applyFill="1" applyBorder="1"/>
    <xf numFmtId="9" fontId="28" fillId="0" borderId="0" xfId="2" applyFont="1" applyFill="1"/>
    <xf numFmtId="0" fontId="3" fillId="6" borderId="0" xfId="0" applyFont="1" applyFill="1"/>
    <xf numFmtId="3" fontId="3" fillId="6" borderId="0" xfId="0" applyNumberFormat="1" applyFont="1" applyFill="1"/>
    <xf numFmtId="0" fontId="29" fillId="6" borderId="0" xfId="0" applyFont="1" applyFill="1"/>
    <xf numFmtId="0" fontId="29" fillId="6" borderId="0" xfId="0" applyFont="1" applyFill="1" applyBorder="1"/>
    <xf numFmtId="166" fontId="29" fillId="6" borderId="0" xfId="0" applyNumberFormat="1" applyFont="1" applyFill="1"/>
    <xf numFmtId="165" fontId="29" fillId="6" borderId="0" xfId="0" applyNumberFormat="1" applyFont="1" applyFill="1"/>
    <xf numFmtId="166" fontId="29" fillId="6" borderId="0" xfId="1" applyNumberFormat="1" applyFont="1" applyFill="1"/>
    <xf numFmtId="3" fontId="29" fillId="6" borderId="0" xfId="0" applyNumberFormat="1" applyFont="1" applyFill="1" applyBorder="1"/>
    <xf numFmtId="166" fontId="29" fillId="6" borderId="0" xfId="0" applyNumberFormat="1" applyFont="1" applyFill="1" applyBorder="1"/>
    <xf numFmtId="164" fontId="29" fillId="6" borderId="0" xfId="0" applyNumberFormat="1" applyFont="1" applyFill="1" applyBorder="1"/>
    <xf numFmtId="0" fontId="28" fillId="6" borderId="0" xfId="0" applyFont="1" applyFill="1"/>
    <xf numFmtId="3" fontId="29" fillId="6" borderId="0" xfId="0" applyNumberFormat="1" applyFont="1" applyFill="1"/>
    <xf numFmtId="9" fontId="29" fillId="6" borderId="0" xfId="2" applyFont="1" applyFill="1"/>
    <xf numFmtId="169" fontId="29" fillId="6" borderId="0" xfId="1" applyNumberFormat="1" applyFont="1" applyFill="1"/>
    <xf numFmtId="2" fontId="29" fillId="6" borderId="0" xfId="1" applyNumberFormat="1" applyFont="1" applyFill="1"/>
    <xf numFmtId="0" fontId="32" fillId="0" borderId="0" xfId="0" applyFont="1"/>
    <xf numFmtId="0" fontId="32" fillId="0" borderId="0" xfId="0" applyFont="1" applyFill="1" applyBorder="1"/>
    <xf numFmtId="3" fontId="32" fillId="0" borderId="0" xfId="0" applyNumberFormat="1" applyFont="1" applyFill="1" applyBorder="1"/>
    <xf numFmtId="9" fontId="32" fillId="0" borderId="0" xfId="0" applyNumberFormat="1" applyFont="1" applyFill="1" applyBorder="1"/>
    <xf numFmtId="0" fontId="33" fillId="0" borderId="0" xfId="0" applyFont="1" applyFill="1" applyBorder="1" applyAlignment="1"/>
    <xf numFmtId="167" fontId="32" fillId="0" borderId="0" xfId="0" applyNumberFormat="1" applyFont="1"/>
    <xf numFmtId="9" fontId="32" fillId="0" borderId="0" xfId="0" applyNumberFormat="1" applyFont="1"/>
    <xf numFmtId="165" fontId="32" fillId="0" borderId="0" xfId="0" applyNumberFormat="1" applyFont="1"/>
    <xf numFmtId="168" fontId="32" fillId="0" borderId="0" xfId="0" applyNumberFormat="1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  <color rgb="FF00CCFF"/>
      <color rgb="FF48E6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lv-calculator.com/clv-top-level-financials/financial-metrics-clv/" TargetMode="External"/><Relationship Id="rId2" Type="http://schemas.openxmlformats.org/officeDocument/2006/relationships/hyperlink" Target="http://www.clv-calculator.com/" TargetMode="External"/><Relationship Id="rId1" Type="http://schemas.openxmlformats.org/officeDocument/2006/relationships/hyperlink" Target="mailto:geoff@marketingstudyguide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E254"/>
  <sheetViews>
    <sheetView showGridLines="0" tabSelected="1" zoomScale="80" zoomScaleNormal="80" workbookViewId="0">
      <selection activeCell="D25" sqref="D25"/>
    </sheetView>
  </sheetViews>
  <sheetFormatPr defaultRowHeight="18.75" x14ac:dyDescent="0.3"/>
  <cols>
    <col min="1" max="1" width="1.7109375" style="1" customWidth="1"/>
    <col min="2" max="2" width="39.7109375" style="1" customWidth="1"/>
    <col min="3" max="10" width="16.42578125" style="1" customWidth="1"/>
    <col min="11" max="11" width="16" style="1" customWidth="1"/>
    <col min="12" max="13" width="16.42578125" style="1" customWidth="1"/>
    <col min="14" max="14" width="13.42578125" style="1" customWidth="1"/>
    <col min="15" max="15" width="11.7109375" style="1" customWidth="1"/>
    <col min="16" max="16" width="5.42578125" style="148" customWidth="1"/>
    <col min="17" max="17" width="11.7109375" style="1" customWidth="1"/>
    <col min="18" max="18" width="12" style="1" customWidth="1"/>
    <col min="19" max="20" width="9.85546875" style="1" bestFit="1" customWidth="1"/>
    <col min="21" max="21" width="12.5703125" style="1" bestFit="1" customWidth="1"/>
    <col min="22" max="31" width="9.7109375" style="1" bestFit="1" customWidth="1"/>
    <col min="32" max="36" width="11.140625" style="1" bestFit="1" customWidth="1"/>
    <col min="37" max="37" width="19.85546875" style="1" bestFit="1" customWidth="1"/>
    <col min="38" max="42" width="11.140625" style="1" bestFit="1" customWidth="1"/>
    <col min="43" max="43" width="11.85546875" style="1" bestFit="1" customWidth="1"/>
    <col min="44" max="55" width="11.140625" style="1" bestFit="1" customWidth="1"/>
    <col min="56" max="57" width="12.5703125" style="1" bestFit="1" customWidth="1"/>
    <col min="58" max="58" width="9.42578125" style="1" bestFit="1" customWidth="1"/>
    <col min="59" max="82" width="9.140625" style="1"/>
    <col min="83" max="83" width="9.42578125" style="1" bestFit="1" customWidth="1"/>
    <col min="84" max="16384" width="9.140625" style="1"/>
  </cols>
  <sheetData>
    <row r="1" spans="2:14" ht="19.5" thickBot="1" x14ac:dyDescent="0.35"/>
    <row r="2" spans="2:14" ht="51.75" customHeight="1" thickBot="1" x14ac:dyDescent="0.35">
      <c r="B2" s="101" t="s">
        <v>53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2:14" ht="23.25" x14ac:dyDescent="0.3">
      <c r="B3" s="104" t="s">
        <v>10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</row>
    <row r="4" spans="2:14" ht="19.5" thickBot="1" x14ac:dyDescent="0.35">
      <c r="B4" s="107" t="s">
        <v>52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</row>
    <row r="5" spans="2:14" ht="21.75" thickBot="1" x14ac:dyDescent="0.4">
      <c r="B5" s="33" t="s">
        <v>39</v>
      </c>
      <c r="C5" s="30"/>
      <c r="D5" s="30"/>
      <c r="E5" s="30"/>
      <c r="F5" s="34"/>
      <c r="G5" s="31" t="s">
        <v>14</v>
      </c>
      <c r="H5" s="30"/>
      <c r="I5" s="35"/>
      <c r="J5" s="31"/>
      <c r="K5" s="36" t="s">
        <v>40</v>
      </c>
      <c r="L5" s="37" t="s">
        <v>41</v>
      </c>
      <c r="M5" s="32"/>
      <c r="N5" s="38"/>
    </row>
    <row r="6" spans="2:14" ht="19.5" thickBot="1" x14ac:dyDescent="0.35"/>
    <row r="7" spans="2:14" ht="27.75" customHeight="1" thickBot="1" x14ac:dyDescent="0.35">
      <c r="B7" s="110" t="s">
        <v>45</v>
      </c>
      <c r="C7" s="111"/>
      <c r="D7" s="111"/>
      <c r="E7" s="111"/>
      <c r="F7" s="112"/>
      <c r="G7" s="28"/>
      <c r="H7" s="28"/>
      <c r="I7" s="29"/>
      <c r="J7" s="110" t="s">
        <v>38</v>
      </c>
      <c r="K7" s="111"/>
      <c r="L7" s="111"/>
      <c r="M7" s="111"/>
      <c r="N7" s="112"/>
    </row>
    <row r="8" spans="2:14" ht="40.5" customHeight="1" thickBot="1" x14ac:dyDescent="0.35">
      <c r="B8" s="115" t="s">
        <v>35</v>
      </c>
      <c r="C8" s="116"/>
      <c r="D8" s="11">
        <v>10000</v>
      </c>
      <c r="E8" s="119" t="s">
        <v>37</v>
      </c>
      <c r="F8" s="120"/>
      <c r="H8" s="25"/>
      <c r="I8" s="23"/>
      <c r="J8" s="113" t="s">
        <v>13</v>
      </c>
      <c r="K8" s="114"/>
      <c r="L8" s="114"/>
      <c r="M8" s="114"/>
      <c r="N8" s="22">
        <v>0.1</v>
      </c>
    </row>
    <row r="9" spans="2:14" ht="40.5" customHeight="1" thickBot="1" x14ac:dyDescent="0.35">
      <c r="B9" s="115" t="s">
        <v>36</v>
      </c>
      <c r="C9" s="116"/>
      <c r="D9" s="11">
        <v>100</v>
      </c>
      <c r="E9" s="121"/>
      <c r="F9" s="122"/>
      <c r="G9" s="26"/>
      <c r="H9" s="26"/>
      <c r="I9" s="24"/>
      <c r="J9" s="91" t="s">
        <v>12</v>
      </c>
      <c r="K9" s="92"/>
      <c r="L9" s="92"/>
      <c r="M9" s="92"/>
      <c r="N9" s="93"/>
    </row>
    <row r="10" spans="2:14" ht="40.5" customHeight="1" thickBot="1" x14ac:dyDescent="0.35">
      <c r="B10" s="117" t="s">
        <v>17</v>
      </c>
      <c r="C10" s="118"/>
      <c r="D10" s="39">
        <f>+IFERROR(+D8/D9,0)</f>
        <v>100</v>
      </c>
      <c r="E10" s="123"/>
      <c r="F10" s="124"/>
      <c r="G10" s="27"/>
      <c r="H10" s="27"/>
      <c r="I10" s="27"/>
    </row>
    <row r="11" spans="2:14" ht="33.75" customHeight="1" thickBot="1" x14ac:dyDescent="0.35">
      <c r="B11" s="3"/>
      <c r="C11" s="4"/>
      <c r="D11" s="5"/>
      <c r="E11" s="5"/>
      <c r="F11" s="2"/>
    </row>
    <row r="12" spans="2:14" ht="26.25" customHeight="1" thickBot="1" x14ac:dyDescent="0.35">
      <c r="B12" s="97" t="s">
        <v>43</v>
      </c>
      <c r="C12" s="133" t="s">
        <v>42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5"/>
      <c r="N12" s="99" t="s">
        <v>57</v>
      </c>
    </row>
    <row r="13" spans="2:14" ht="39" customHeight="1" thickBot="1" x14ac:dyDescent="0.35">
      <c r="B13" s="98"/>
      <c r="C13" s="40" t="s">
        <v>5</v>
      </c>
      <c r="D13" s="41" t="s">
        <v>0</v>
      </c>
      <c r="E13" s="42" t="s">
        <v>1</v>
      </c>
      <c r="F13" s="41" t="s">
        <v>2</v>
      </c>
      <c r="G13" s="42" t="s">
        <v>3</v>
      </c>
      <c r="H13" s="41" t="s">
        <v>4</v>
      </c>
      <c r="I13" s="42" t="s">
        <v>6</v>
      </c>
      <c r="J13" s="41" t="s">
        <v>7</v>
      </c>
      <c r="K13" s="42" t="s">
        <v>8</v>
      </c>
      <c r="L13" s="41" t="s">
        <v>9</v>
      </c>
      <c r="M13" s="43" t="s">
        <v>19</v>
      </c>
      <c r="N13" s="100"/>
    </row>
    <row r="14" spans="2:14" ht="62.25" customHeight="1" thickBot="1" x14ac:dyDescent="0.35">
      <c r="B14" s="6" t="s">
        <v>54</v>
      </c>
      <c r="C14" s="7">
        <v>10000</v>
      </c>
      <c r="D14" s="8">
        <v>15000</v>
      </c>
      <c r="E14" s="9">
        <v>15000</v>
      </c>
      <c r="F14" s="8">
        <v>20000</v>
      </c>
      <c r="G14" s="9">
        <v>20000</v>
      </c>
      <c r="H14" s="8"/>
      <c r="I14" s="9"/>
      <c r="J14" s="8"/>
      <c r="K14" s="9"/>
      <c r="L14" s="8"/>
      <c r="M14" s="8"/>
      <c r="N14" s="46">
        <f t="shared" ref="N14:N21" si="0">SUM(C14:L14)</f>
        <v>80000</v>
      </c>
    </row>
    <row r="15" spans="2:14" ht="62.25" customHeight="1" thickBot="1" x14ac:dyDescent="0.35">
      <c r="B15" s="10" t="s">
        <v>55</v>
      </c>
      <c r="C15" s="136">
        <v>0.02</v>
      </c>
      <c r="D15" s="137">
        <v>1.95E-2</v>
      </c>
      <c r="E15" s="138">
        <v>1.9E-2</v>
      </c>
      <c r="F15" s="137">
        <v>1.9E-2</v>
      </c>
      <c r="G15" s="138">
        <v>1.8499999999999999E-2</v>
      </c>
      <c r="H15" s="137"/>
      <c r="I15" s="138"/>
      <c r="J15" s="137"/>
      <c r="K15" s="138"/>
      <c r="L15" s="137"/>
      <c r="M15" s="137"/>
      <c r="N15" s="139">
        <f>AVERAGE(C15:L15)</f>
        <v>1.9200000000000002E-2</v>
      </c>
    </row>
    <row r="16" spans="2:14" ht="62.25" customHeight="1" thickBot="1" x14ac:dyDescent="0.35">
      <c r="B16" s="10" t="s">
        <v>56</v>
      </c>
      <c r="C16" s="44">
        <f>+C15*C14/2</f>
        <v>100</v>
      </c>
      <c r="D16" s="45">
        <f t="shared" ref="D16:M16" si="1">+D15*D14/2</f>
        <v>146.25</v>
      </c>
      <c r="E16" s="44">
        <f t="shared" si="1"/>
        <v>142.5</v>
      </c>
      <c r="F16" s="45">
        <f t="shared" si="1"/>
        <v>190</v>
      </c>
      <c r="G16" s="44">
        <f t="shared" si="1"/>
        <v>185</v>
      </c>
      <c r="H16" s="45">
        <f t="shared" si="1"/>
        <v>0</v>
      </c>
      <c r="I16" s="44">
        <f t="shared" si="1"/>
        <v>0</v>
      </c>
      <c r="J16" s="45">
        <f t="shared" si="1"/>
        <v>0</v>
      </c>
      <c r="K16" s="44">
        <f t="shared" si="1"/>
        <v>0</v>
      </c>
      <c r="L16" s="45">
        <f t="shared" si="1"/>
        <v>0</v>
      </c>
      <c r="M16" s="45">
        <f t="shared" si="1"/>
        <v>0</v>
      </c>
      <c r="N16" s="46">
        <f t="shared" si="0"/>
        <v>763.75</v>
      </c>
    </row>
    <row r="17" spans="2:16" ht="62.25" customHeight="1" thickBot="1" x14ac:dyDescent="0.35">
      <c r="B17" s="10" t="s">
        <v>58</v>
      </c>
      <c r="C17" s="12">
        <v>50</v>
      </c>
      <c r="D17" s="11">
        <v>60</v>
      </c>
      <c r="E17" s="12">
        <v>70</v>
      </c>
      <c r="F17" s="11">
        <v>80</v>
      </c>
      <c r="G17" s="12">
        <v>90</v>
      </c>
      <c r="H17" s="11"/>
      <c r="I17" s="12"/>
      <c r="J17" s="11"/>
      <c r="K17" s="12"/>
      <c r="L17" s="11"/>
      <c r="M17" s="11"/>
      <c r="N17" s="46">
        <f t="shared" si="0"/>
        <v>350</v>
      </c>
    </row>
    <row r="18" spans="2:16" ht="62.25" customHeight="1" thickBot="1" x14ac:dyDescent="0.35">
      <c r="B18" s="10" t="s">
        <v>59</v>
      </c>
      <c r="C18" s="12">
        <v>25</v>
      </c>
      <c r="D18" s="11">
        <v>30</v>
      </c>
      <c r="E18" s="12">
        <v>35</v>
      </c>
      <c r="F18" s="11">
        <v>40</v>
      </c>
      <c r="G18" s="12">
        <v>45</v>
      </c>
      <c r="H18" s="11"/>
      <c r="I18" s="12"/>
      <c r="J18" s="11"/>
      <c r="K18" s="12"/>
      <c r="L18" s="11"/>
      <c r="M18" s="11"/>
      <c r="N18" s="46">
        <f t="shared" si="0"/>
        <v>175</v>
      </c>
    </row>
    <row r="19" spans="2:16" ht="62.25" customHeight="1" thickBot="1" x14ac:dyDescent="0.35">
      <c r="B19" s="10" t="s">
        <v>18</v>
      </c>
      <c r="C19" s="11">
        <v>10</v>
      </c>
      <c r="D19" s="11">
        <v>10</v>
      </c>
      <c r="E19" s="11">
        <v>10</v>
      </c>
      <c r="F19" s="11">
        <v>10</v>
      </c>
      <c r="G19" s="11">
        <v>10</v>
      </c>
      <c r="H19" s="11"/>
      <c r="I19" s="11"/>
      <c r="J19" s="11"/>
      <c r="K19" s="11"/>
      <c r="L19" s="11"/>
      <c r="M19" s="11"/>
      <c r="N19" s="46">
        <f t="shared" si="0"/>
        <v>50</v>
      </c>
    </row>
    <row r="20" spans="2:16" ht="62.25" hidden="1" customHeight="1" thickBot="1" x14ac:dyDescent="0.35">
      <c r="B20" s="10" t="s">
        <v>44</v>
      </c>
      <c r="C20" s="11">
        <v>-5</v>
      </c>
      <c r="D20" s="11">
        <v>-5</v>
      </c>
      <c r="E20" s="11">
        <v>-5</v>
      </c>
      <c r="F20" s="11">
        <v>-5</v>
      </c>
      <c r="G20" s="11">
        <v>-5</v>
      </c>
      <c r="H20" s="11">
        <v>-5</v>
      </c>
      <c r="I20" s="11">
        <v>-5</v>
      </c>
      <c r="J20" s="11">
        <v>-5</v>
      </c>
      <c r="K20" s="11">
        <v>-5</v>
      </c>
      <c r="L20" s="11">
        <v>-5</v>
      </c>
      <c r="M20" s="11">
        <v>-5</v>
      </c>
      <c r="N20" s="46">
        <f t="shared" si="0"/>
        <v>-50</v>
      </c>
    </row>
    <row r="21" spans="2:16" ht="62.25" customHeight="1" thickBot="1" x14ac:dyDescent="0.35">
      <c r="B21" s="10" t="s">
        <v>60</v>
      </c>
      <c r="C21" s="45">
        <f>+C16+C17-C18-C19</f>
        <v>115</v>
      </c>
      <c r="D21" s="45">
        <f t="shared" ref="D21:M21" si="2">+D16+D17-D18-D19</f>
        <v>166.25</v>
      </c>
      <c r="E21" s="45">
        <f t="shared" si="2"/>
        <v>167.5</v>
      </c>
      <c r="F21" s="45">
        <f t="shared" si="2"/>
        <v>220</v>
      </c>
      <c r="G21" s="45">
        <f t="shared" si="2"/>
        <v>220</v>
      </c>
      <c r="H21" s="45">
        <f t="shared" si="2"/>
        <v>0</v>
      </c>
      <c r="I21" s="45">
        <f t="shared" si="2"/>
        <v>0</v>
      </c>
      <c r="J21" s="45">
        <f t="shared" si="2"/>
        <v>0</v>
      </c>
      <c r="K21" s="45">
        <f t="shared" si="2"/>
        <v>0</v>
      </c>
      <c r="L21" s="45">
        <f t="shared" si="2"/>
        <v>0</v>
      </c>
      <c r="M21" s="45">
        <f t="shared" si="2"/>
        <v>0</v>
      </c>
      <c r="N21" s="47">
        <f t="shared" si="0"/>
        <v>888.75</v>
      </c>
    </row>
    <row r="22" spans="2:16" ht="62.25" customHeight="1" thickBot="1" x14ac:dyDescent="0.35">
      <c r="B22" s="54" t="s">
        <v>46</v>
      </c>
      <c r="C22" s="48" t="s">
        <v>15</v>
      </c>
      <c r="D22" s="22">
        <v>0.7</v>
      </c>
      <c r="E22" s="22">
        <v>0.75</v>
      </c>
      <c r="F22" s="22">
        <v>0.8</v>
      </c>
      <c r="G22" s="22">
        <v>0.85</v>
      </c>
      <c r="H22" s="22"/>
      <c r="I22" s="22"/>
      <c r="J22" s="22"/>
      <c r="K22" s="22"/>
      <c r="L22" s="22"/>
      <c r="M22" s="22"/>
      <c r="N22" s="47" t="s">
        <v>15</v>
      </c>
    </row>
    <row r="23" spans="2:16" ht="62.25" customHeight="1" thickBot="1" x14ac:dyDescent="0.35">
      <c r="B23" s="10" t="s">
        <v>23</v>
      </c>
      <c r="C23" s="49">
        <v>1</v>
      </c>
      <c r="D23" s="49">
        <f>+E222</f>
        <v>0.7</v>
      </c>
      <c r="E23" s="49">
        <f t="shared" ref="E23:L23" si="3">+F222</f>
        <v>0.52499999999999991</v>
      </c>
      <c r="F23" s="49">
        <f t="shared" si="3"/>
        <v>0.41999999999999993</v>
      </c>
      <c r="G23" s="49">
        <f t="shared" si="3"/>
        <v>0.35699999999999993</v>
      </c>
      <c r="H23" s="49">
        <f t="shared" si="3"/>
        <v>0</v>
      </c>
      <c r="I23" s="49">
        <f t="shared" si="3"/>
        <v>0</v>
      </c>
      <c r="J23" s="49">
        <f t="shared" si="3"/>
        <v>0</v>
      </c>
      <c r="K23" s="49">
        <f t="shared" si="3"/>
        <v>0</v>
      </c>
      <c r="L23" s="49">
        <f t="shared" si="3"/>
        <v>0</v>
      </c>
      <c r="M23" s="49" t="s">
        <v>15</v>
      </c>
      <c r="N23" s="47" t="s">
        <v>15</v>
      </c>
    </row>
    <row r="24" spans="2:16" ht="62.25" customHeight="1" thickBot="1" x14ac:dyDescent="0.35">
      <c r="B24" s="10" t="s">
        <v>21</v>
      </c>
      <c r="C24" s="45">
        <f>+D223</f>
        <v>115</v>
      </c>
      <c r="D24" s="45">
        <f t="shared" ref="D24:L24" si="4">+E223</f>
        <v>116.37499999999999</v>
      </c>
      <c r="E24" s="45">
        <f t="shared" si="4"/>
        <v>87.937499999999986</v>
      </c>
      <c r="F24" s="45">
        <f t="shared" si="4"/>
        <v>92.399999999999977</v>
      </c>
      <c r="G24" s="45">
        <f t="shared" si="4"/>
        <v>78.539999999999978</v>
      </c>
      <c r="H24" s="45">
        <f t="shared" si="4"/>
        <v>0</v>
      </c>
      <c r="I24" s="45">
        <f t="shared" si="4"/>
        <v>0</v>
      </c>
      <c r="J24" s="45">
        <f t="shared" si="4"/>
        <v>0</v>
      </c>
      <c r="K24" s="45">
        <f t="shared" si="4"/>
        <v>0</v>
      </c>
      <c r="L24" s="45">
        <f t="shared" si="4"/>
        <v>0</v>
      </c>
      <c r="M24" s="45" t="s">
        <v>15</v>
      </c>
      <c r="N24" s="47">
        <f>+BC223</f>
        <v>490.25249999999994</v>
      </c>
    </row>
    <row r="25" spans="2:16" ht="62.25" customHeight="1" thickBot="1" x14ac:dyDescent="0.35">
      <c r="B25" s="10" t="s">
        <v>22</v>
      </c>
      <c r="C25" s="45">
        <f>+D225</f>
        <v>104.54545454545453</v>
      </c>
      <c r="D25" s="45">
        <f t="shared" ref="D25:L25" si="5">+E225</f>
        <v>96.177685950413192</v>
      </c>
      <c r="E25" s="45">
        <f t="shared" si="5"/>
        <v>66.068745304282459</v>
      </c>
      <c r="F25" s="45">
        <f t="shared" si="5"/>
        <v>63.110443275732493</v>
      </c>
      <c r="G25" s="45">
        <f t="shared" si="5"/>
        <v>48.767160713066012</v>
      </c>
      <c r="H25" s="45">
        <f t="shared" si="5"/>
        <v>0</v>
      </c>
      <c r="I25" s="45">
        <f t="shared" si="5"/>
        <v>0</v>
      </c>
      <c r="J25" s="45">
        <f t="shared" si="5"/>
        <v>0</v>
      </c>
      <c r="K25" s="45">
        <f t="shared" si="5"/>
        <v>0</v>
      </c>
      <c r="L25" s="45">
        <f t="shared" si="5"/>
        <v>0</v>
      </c>
      <c r="M25" s="45" t="s">
        <v>15</v>
      </c>
      <c r="N25" s="47">
        <f>+BC225</f>
        <v>378.66948978894868</v>
      </c>
    </row>
    <row r="26" spans="2:16" ht="54.75" customHeight="1" thickBot="1" x14ac:dyDescent="0.35">
      <c r="L26" s="125" t="s">
        <v>63</v>
      </c>
      <c r="M26" s="126"/>
      <c r="N26" s="127"/>
      <c r="P26" s="149"/>
    </row>
    <row r="27" spans="2:16" ht="19.5" thickBot="1" x14ac:dyDescent="0.35">
      <c r="B27" s="13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P27" s="149"/>
    </row>
    <row r="28" spans="2:16" ht="29.25" thickBot="1" x14ac:dyDescent="0.5">
      <c r="B28" s="128" t="s">
        <v>11</v>
      </c>
      <c r="C28" s="129"/>
      <c r="D28" s="130"/>
      <c r="E28" s="15"/>
      <c r="F28" s="51" t="s">
        <v>50</v>
      </c>
      <c r="G28" s="52"/>
      <c r="H28" s="53"/>
      <c r="I28" s="53"/>
      <c r="J28" s="131" t="s">
        <v>41</v>
      </c>
      <c r="K28" s="132"/>
      <c r="L28" s="50"/>
      <c r="M28" s="15"/>
      <c r="P28" s="149"/>
    </row>
    <row r="29" spans="2:16" ht="12.75" customHeight="1" x14ac:dyDescent="0.45">
      <c r="B29" s="16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P29" s="149"/>
    </row>
    <row r="30" spans="2:16" ht="19.5" thickBot="1" x14ac:dyDescent="0.35">
      <c r="B30" s="13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P30" s="149"/>
    </row>
    <row r="31" spans="2:16" ht="63" customHeight="1" thickBot="1" x14ac:dyDescent="0.35">
      <c r="B31" s="94" t="s">
        <v>33</v>
      </c>
      <c r="C31" s="96"/>
      <c r="D31" s="55">
        <f>+N25-D10</f>
        <v>278.66948978894868</v>
      </c>
      <c r="F31" s="94" t="s">
        <v>49</v>
      </c>
      <c r="G31" s="95"/>
      <c r="H31" s="95"/>
      <c r="I31" s="95"/>
      <c r="J31" s="96"/>
      <c r="K31" s="58">
        <f>IFERROR((N24-D10)/D10,0)</f>
        <v>3.9025249999999994</v>
      </c>
      <c r="L31" s="17"/>
    </row>
    <row r="32" spans="2:16" ht="15" customHeight="1" thickBot="1" x14ac:dyDescent="0.35">
      <c r="L32" s="18"/>
    </row>
    <row r="33" spans="2:53" ht="63" customHeight="1" thickBot="1" x14ac:dyDescent="0.35">
      <c r="B33" s="94" t="s">
        <v>51</v>
      </c>
      <c r="C33" s="95"/>
      <c r="D33" s="56">
        <f>+BC229</f>
        <v>3.0019999999999998</v>
      </c>
      <c r="E33" s="19"/>
      <c r="F33" s="94" t="s">
        <v>47</v>
      </c>
      <c r="G33" s="95"/>
      <c r="H33" s="95"/>
      <c r="I33" s="95"/>
      <c r="J33" s="96"/>
      <c r="K33" s="58">
        <f>IFERROR(D31/D10,0)</f>
        <v>2.786694897889487</v>
      </c>
      <c r="L33" s="18"/>
    </row>
    <row r="34" spans="2:53" ht="19.5" customHeight="1" thickBot="1" x14ac:dyDescent="0.35">
      <c r="B34" s="17"/>
      <c r="C34" s="20"/>
      <c r="D34" s="21"/>
    </row>
    <row r="35" spans="2:53" ht="63" customHeight="1" thickBot="1" x14ac:dyDescent="0.35">
      <c r="B35" s="94" t="s">
        <v>20</v>
      </c>
      <c r="C35" s="96"/>
      <c r="D35" s="57">
        <f>IFERROR(+BD223,"N/A")</f>
        <v>1.0667018482488642</v>
      </c>
      <c r="F35" s="94" t="s">
        <v>48</v>
      </c>
      <c r="G35" s="95"/>
      <c r="H35" s="95"/>
      <c r="I35" s="95"/>
      <c r="J35" s="96"/>
      <c r="K35" s="59">
        <f>+C236</f>
        <v>0.86956521739130432</v>
      </c>
    </row>
    <row r="36" spans="2:53" ht="19.5" customHeight="1" thickBot="1" x14ac:dyDescent="0.35">
      <c r="F36" s="91" t="s">
        <v>16</v>
      </c>
      <c r="G36" s="92"/>
      <c r="H36" s="92"/>
      <c r="I36" s="92"/>
      <c r="J36" s="92"/>
      <c r="K36" s="93"/>
    </row>
    <row r="38" spans="2:53" s="148" customFormat="1" x14ac:dyDescent="0.3"/>
    <row r="39" spans="2:53" s="81" customFormat="1" x14ac:dyDescent="0.3">
      <c r="P39" s="150"/>
    </row>
    <row r="40" spans="2:53" s="81" customFormat="1" x14ac:dyDescent="0.3">
      <c r="P40" s="150"/>
    </row>
    <row r="41" spans="2:53" s="81" customFormat="1" x14ac:dyDescent="0.3">
      <c r="B41" s="163" t="s">
        <v>11</v>
      </c>
      <c r="C41" s="163"/>
      <c r="D41" s="163"/>
      <c r="E41" s="163"/>
      <c r="F41" s="163" t="s">
        <v>50</v>
      </c>
      <c r="G41" s="163"/>
      <c r="H41" s="163"/>
      <c r="I41" s="163"/>
      <c r="J41" s="163" t="s">
        <v>41</v>
      </c>
      <c r="K41" s="163"/>
      <c r="P41" s="150"/>
    </row>
    <row r="42" spans="2:53" s="81" customFormat="1" x14ac:dyDescent="0.3"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P42" s="150"/>
      <c r="AW42" s="140"/>
      <c r="AX42" s="140"/>
      <c r="AY42" s="140"/>
      <c r="AZ42" s="140"/>
      <c r="BA42" s="140"/>
    </row>
    <row r="43" spans="2:53" s="81" customFormat="1" x14ac:dyDescent="0.3"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P43" s="150"/>
      <c r="AN43" s="82"/>
      <c r="AO43" s="82"/>
      <c r="AP43" s="89"/>
      <c r="AQ43" s="85"/>
      <c r="AR43" s="85"/>
      <c r="AY43" s="85"/>
    </row>
    <row r="44" spans="2:53" s="81" customFormat="1" x14ac:dyDescent="0.3">
      <c r="B44" s="163" t="s">
        <v>33</v>
      </c>
      <c r="C44" s="164"/>
      <c r="D44" s="165">
        <v>278.66948978894868</v>
      </c>
      <c r="E44" s="164"/>
      <c r="F44" s="164" t="s">
        <v>49</v>
      </c>
      <c r="G44" s="164"/>
      <c r="H44" s="164"/>
      <c r="I44" s="164"/>
      <c r="J44" s="164"/>
      <c r="K44" s="166">
        <v>3.9025249999999994</v>
      </c>
      <c r="L44" s="71"/>
      <c r="M44" s="71"/>
      <c r="P44" s="150"/>
      <c r="AO44" s="82"/>
      <c r="AP44" s="89"/>
      <c r="AQ44" s="85"/>
      <c r="AR44" s="85"/>
      <c r="AY44" s="141"/>
    </row>
    <row r="45" spans="2:53" s="81" customFormat="1" x14ac:dyDescent="0.3">
      <c r="B45" s="163"/>
      <c r="C45" s="167"/>
      <c r="D45" s="164"/>
      <c r="E45" s="164"/>
      <c r="F45" s="164"/>
      <c r="G45" s="164"/>
      <c r="H45" s="164"/>
      <c r="I45" s="164"/>
      <c r="J45" s="164"/>
      <c r="K45" s="164"/>
      <c r="L45" s="71"/>
      <c r="M45" s="71"/>
      <c r="P45" s="150"/>
      <c r="AO45" s="82"/>
      <c r="AP45" s="89"/>
      <c r="AQ45" s="85"/>
      <c r="AR45" s="85"/>
      <c r="AY45" s="85"/>
    </row>
    <row r="46" spans="2:53" s="81" customFormat="1" x14ac:dyDescent="0.3">
      <c r="B46" s="163" t="s">
        <v>61</v>
      </c>
      <c r="C46" s="163"/>
      <c r="D46" s="168">
        <v>3.0019999999999998</v>
      </c>
      <c r="E46" s="163"/>
      <c r="F46" s="163" t="s">
        <v>47</v>
      </c>
      <c r="G46" s="163"/>
      <c r="H46" s="163"/>
      <c r="I46" s="163"/>
      <c r="J46" s="163"/>
      <c r="K46" s="169">
        <v>2.786694897889487</v>
      </c>
      <c r="P46" s="150"/>
      <c r="AO46" s="82"/>
      <c r="AP46" s="89"/>
      <c r="AQ46" s="85"/>
      <c r="AR46" s="85"/>
      <c r="AY46" s="85"/>
    </row>
    <row r="47" spans="2:53" s="81" customFormat="1" x14ac:dyDescent="0.3">
      <c r="B47" s="163"/>
      <c r="C47" s="163"/>
      <c r="D47" s="170"/>
      <c r="E47" s="163"/>
      <c r="F47" s="163"/>
      <c r="G47" s="163"/>
      <c r="H47" s="163"/>
      <c r="I47" s="163"/>
      <c r="J47" s="163"/>
      <c r="K47" s="163"/>
      <c r="P47" s="150"/>
      <c r="AO47" s="82"/>
      <c r="AP47" s="89"/>
      <c r="AQ47" s="85"/>
      <c r="AR47" s="85"/>
      <c r="AY47" s="85"/>
    </row>
    <row r="48" spans="2:53" s="81" customFormat="1" x14ac:dyDescent="0.3">
      <c r="B48" s="163" t="s">
        <v>20</v>
      </c>
      <c r="C48" s="163"/>
      <c r="D48" s="170">
        <v>1.0667018482488642</v>
      </c>
      <c r="E48" s="163"/>
      <c r="F48" s="163" t="s">
        <v>62</v>
      </c>
      <c r="G48" s="163"/>
      <c r="H48" s="163"/>
      <c r="I48" s="163"/>
      <c r="J48" s="163"/>
      <c r="K48" s="171">
        <v>0.86956521739130432</v>
      </c>
      <c r="P48" s="150"/>
      <c r="AO48" s="82"/>
      <c r="AP48" s="89"/>
      <c r="AQ48" s="85"/>
      <c r="AR48" s="85"/>
      <c r="AY48" s="85"/>
    </row>
    <row r="49" spans="2:51" s="81" customFormat="1" x14ac:dyDescent="0.3">
      <c r="B49" s="163"/>
      <c r="C49" s="163"/>
      <c r="D49" s="163"/>
      <c r="E49" s="163"/>
      <c r="F49" s="163" t="s">
        <v>16</v>
      </c>
      <c r="G49" s="163"/>
      <c r="H49" s="163"/>
      <c r="I49" s="163"/>
      <c r="J49" s="163"/>
      <c r="K49" s="163"/>
      <c r="P49" s="150"/>
      <c r="AO49" s="82"/>
      <c r="AP49" s="89"/>
      <c r="AQ49" s="85"/>
      <c r="AR49" s="85"/>
      <c r="AY49" s="85"/>
    </row>
    <row r="50" spans="2:51" s="81" customFormat="1" x14ac:dyDescent="0.3">
      <c r="P50" s="150"/>
      <c r="AO50" s="82"/>
      <c r="AP50" s="89"/>
      <c r="AQ50" s="85"/>
      <c r="AR50" s="85"/>
      <c r="AY50" s="85"/>
    </row>
    <row r="51" spans="2:51" s="81" customFormat="1" x14ac:dyDescent="0.3">
      <c r="P51" s="150"/>
      <c r="AO51" s="82"/>
      <c r="AP51" s="89"/>
      <c r="AQ51" s="85"/>
      <c r="AR51" s="85"/>
      <c r="AY51" s="85"/>
    </row>
    <row r="52" spans="2:51" s="81" customFormat="1" x14ac:dyDescent="0.3">
      <c r="P52" s="150"/>
      <c r="AO52" s="82"/>
      <c r="AP52" s="89"/>
      <c r="AQ52" s="85"/>
      <c r="AR52" s="85"/>
      <c r="AY52" s="85"/>
    </row>
    <row r="53" spans="2:51" s="142" customFormat="1" x14ac:dyDescent="0.3">
      <c r="P53" s="151"/>
      <c r="AO53" s="143"/>
      <c r="AP53" s="144"/>
      <c r="AQ53" s="145"/>
      <c r="AR53" s="145"/>
      <c r="AY53" s="145"/>
    </row>
    <row r="54" spans="2:51" s="71" customFormat="1" x14ac:dyDescent="0.3">
      <c r="D54" s="146"/>
      <c r="P54" s="151"/>
      <c r="AO54" s="75"/>
      <c r="AP54" s="79"/>
      <c r="AQ54" s="77"/>
      <c r="AR54" s="77"/>
      <c r="AY54" s="77"/>
    </row>
    <row r="55" spans="2:51" s="71" customFormat="1" x14ac:dyDescent="0.3">
      <c r="P55" s="151"/>
      <c r="AO55" s="75"/>
      <c r="AP55" s="79"/>
      <c r="AQ55" s="77"/>
      <c r="AR55" s="77"/>
      <c r="AY55" s="77"/>
    </row>
    <row r="56" spans="2:51" s="71" customFormat="1" x14ac:dyDescent="0.3">
      <c r="P56" s="151"/>
      <c r="AO56" s="75"/>
      <c r="AP56" s="79"/>
      <c r="AQ56" s="77"/>
      <c r="AR56" s="77"/>
      <c r="AY56" s="77"/>
    </row>
    <row r="57" spans="2:51" s="71" customFormat="1" x14ac:dyDescent="0.3">
      <c r="P57" s="151"/>
      <c r="AO57" s="75"/>
      <c r="AP57" s="79"/>
      <c r="AQ57" s="77"/>
      <c r="AR57" s="77"/>
      <c r="AY57" s="77"/>
    </row>
    <row r="58" spans="2:51" s="71" customFormat="1" x14ac:dyDescent="0.3">
      <c r="P58" s="151"/>
      <c r="AO58" s="75"/>
      <c r="AP58" s="79"/>
      <c r="AQ58" s="77"/>
      <c r="AR58" s="77"/>
      <c r="AY58" s="77"/>
    </row>
    <row r="59" spans="2:51" s="71" customFormat="1" x14ac:dyDescent="0.3">
      <c r="P59" s="151"/>
      <c r="AO59" s="75"/>
      <c r="AP59" s="79"/>
      <c r="AQ59" s="77"/>
      <c r="AR59" s="77"/>
      <c r="AY59" s="77"/>
    </row>
    <row r="60" spans="2:51" s="71" customFormat="1" x14ac:dyDescent="0.3">
      <c r="P60" s="151"/>
      <c r="AO60" s="75"/>
      <c r="AP60" s="79"/>
      <c r="AQ60" s="77"/>
      <c r="AR60" s="77"/>
      <c r="AY60" s="77"/>
    </row>
    <row r="61" spans="2:51" s="71" customFormat="1" x14ac:dyDescent="0.3">
      <c r="P61" s="151"/>
      <c r="AO61" s="75"/>
      <c r="AP61" s="79"/>
      <c r="AQ61" s="77"/>
      <c r="AR61" s="77"/>
      <c r="AY61" s="77"/>
    </row>
    <row r="62" spans="2:51" s="71" customFormat="1" x14ac:dyDescent="0.3">
      <c r="P62" s="151"/>
      <c r="AO62" s="75"/>
      <c r="AP62" s="79"/>
      <c r="AQ62" s="77"/>
      <c r="AR62" s="77"/>
      <c r="AY62" s="77"/>
    </row>
    <row r="63" spans="2:51" s="71" customFormat="1" x14ac:dyDescent="0.3">
      <c r="P63" s="151"/>
      <c r="AO63" s="75"/>
      <c r="AP63" s="79"/>
      <c r="AQ63" s="77"/>
      <c r="AR63" s="77"/>
      <c r="AY63" s="77"/>
    </row>
    <row r="64" spans="2:51" s="71" customFormat="1" x14ac:dyDescent="0.3">
      <c r="P64" s="151"/>
      <c r="AO64" s="75"/>
      <c r="AP64" s="79"/>
      <c r="AQ64" s="77"/>
      <c r="AR64" s="77"/>
      <c r="AY64" s="77"/>
    </row>
    <row r="65" spans="16:51" s="71" customFormat="1" x14ac:dyDescent="0.3">
      <c r="P65" s="151"/>
      <c r="AO65" s="75"/>
      <c r="AP65" s="79"/>
      <c r="AQ65" s="77"/>
      <c r="AR65" s="77"/>
      <c r="AY65" s="77"/>
    </row>
    <row r="66" spans="16:51" s="71" customFormat="1" x14ac:dyDescent="0.3">
      <c r="P66" s="151"/>
      <c r="AO66" s="75"/>
      <c r="AP66" s="79"/>
      <c r="AQ66" s="77"/>
      <c r="AR66" s="77"/>
      <c r="AY66" s="77"/>
    </row>
    <row r="67" spans="16:51" s="71" customFormat="1" x14ac:dyDescent="0.3">
      <c r="P67" s="151"/>
      <c r="AO67" s="75"/>
      <c r="AP67" s="79"/>
      <c r="AQ67" s="77"/>
      <c r="AR67" s="77"/>
      <c r="AY67" s="77"/>
    </row>
    <row r="68" spans="16:51" s="71" customFormat="1" x14ac:dyDescent="0.3">
      <c r="P68" s="151"/>
      <c r="AO68" s="75"/>
      <c r="AP68" s="79"/>
      <c r="AQ68" s="77"/>
      <c r="AR68" s="77"/>
      <c r="AY68" s="77"/>
    </row>
    <row r="69" spans="16:51" s="71" customFormat="1" x14ac:dyDescent="0.3">
      <c r="P69" s="151"/>
      <c r="AO69" s="75"/>
      <c r="AP69" s="79"/>
      <c r="AQ69" s="77"/>
      <c r="AR69" s="77"/>
      <c r="AY69" s="77"/>
    </row>
    <row r="70" spans="16:51" s="71" customFormat="1" x14ac:dyDescent="0.3">
      <c r="P70" s="151"/>
      <c r="AO70" s="75"/>
      <c r="AP70" s="79"/>
      <c r="AQ70" s="77"/>
      <c r="AR70" s="77"/>
      <c r="AY70" s="77"/>
    </row>
    <row r="71" spans="16:51" s="71" customFormat="1" x14ac:dyDescent="0.3">
      <c r="P71" s="151"/>
      <c r="AO71" s="75"/>
      <c r="AP71" s="79"/>
      <c r="AQ71" s="77"/>
      <c r="AR71" s="77"/>
      <c r="AY71" s="77"/>
    </row>
    <row r="72" spans="16:51" s="71" customFormat="1" x14ac:dyDescent="0.3">
      <c r="P72" s="151"/>
      <c r="AO72" s="75"/>
      <c r="AP72" s="79"/>
      <c r="AQ72" s="77"/>
      <c r="AR72" s="77"/>
      <c r="AY72" s="77"/>
    </row>
    <row r="73" spans="16:51" s="71" customFormat="1" x14ac:dyDescent="0.3">
      <c r="P73" s="151"/>
      <c r="AO73" s="75"/>
      <c r="AP73" s="79"/>
      <c r="AQ73" s="77"/>
      <c r="AR73" s="77"/>
      <c r="AY73" s="77"/>
    </row>
    <row r="74" spans="16:51" s="71" customFormat="1" x14ac:dyDescent="0.3">
      <c r="P74" s="151"/>
      <c r="AO74" s="75"/>
      <c r="AP74" s="79"/>
      <c r="AQ74" s="77"/>
      <c r="AR74" s="77"/>
      <c r="AY74" s="77"/>
    </row>
    <row r="75" spans="16:51" s="71" customFormat="1" x14ac:dyDescent="0.3">
      <c r="P75" s="151"/>
      <c r="AO75" s="75"/>
      <c r="AP75" s="79"/>
      <c r="AQ75" s="77"/>
      <c r="AR75" s="77"/>
      <c r="AY75" s="77"/>
    </row>
    <row r="76" spans="16:51" s="71" customFormat="1" x14ac:dyDescent="0.3">
      <c r="P76" s="151"/>
      <c r="AO76" s="75"/>
      <c r="AP76" s="79"/>
      <c r="AQ76" s="77"/>
      <c r="AR76" s="77"/>
      <c r="AY76" s="77"/>
    </row>
    <row r="77" spans="16:51" s="71" customFormat="1" x14ac:dyDescent="0.3">
      <c r="P77" s="151"/>
      <c r="AO77" s="75"/>
      <c r="AP77" s="79"/>
      <c r="AQ77" s="77"/>
      <c r="AR77" s="77"/>
      <c r="AY77" s="77"/>
    </row>
    <row r="78" spans="16:51" s="71" customFormat="1" x14ac:dyDescent="0.3">
      <c r="P78" s="151"/>
      <c r="AO78" s="75"/>
      <c r="AP78" s="79"/>
      <c r="AQ78" s="77"/>
      <c r="AR78" s="77"/>
      <c r="AY78" s="77"/>
    </row>
    <row r="79" spans="16:51" s="71" customFormat="1" x14ac:dyDescent="0.3">
      <c r="P79" s="151"/>
      <c r="AO79" s="75"/>
      <c r="AP79" s="79"/>
      <c r="AQ79" s="77"/>
      <c r="AR79" s="77"/>
      <c r="AY79" s="77"/>
    </row>
    <row r="80" spans="16:51" s="71" customFormat="1" x14ac:dyDescent="0.3">
      <c r="P80" s="151"/>
      <c r="AO80" s="75"/>
      <c r="AP80" s="79"/>
      <c r="AQ80" s="77"/>
      <c r="AR80" s="77"/>
      <c r="AY80" s="77"/>
    </row>
    <row r="81" spans="16:16" s="71" customFormat="1" x14ac:dyDescent="0.3">
      <c r="P81" s="151"/>
    </row>
    <row r="82" spans="16:16" s="61" customFormat="1" x14ac:dyDescent="0.3">
      <c r="P82" s="150"/>
    </row>
    <row r="83" spans="16:16" s="61" customFormat="1" x14ac:dyDescent="0.3">
      <c r="P83" s="150"/>
    </row>
    <row r="84" spans="16:16" s="61" customFormat="1" x14ac:dyDescent="0.3">
      <c r="P84" s="150"/>
    </row>
    <row r="85" spans="16:16" s="61" customFormat="1" x14ac:dyDescent="0.3">
      <c r="P85" s="150"/>
    </row>
    <row r="86" spans="16:16" s="61" customFormat="1" x14ac:dyDescent="0.3">
      <c r="P86" s="150"/>
    </row>
    <row r="87" spans="16:16" s="61" customFormat="1" x14ac:dyDescent="0.3">
      <c r="P87" s="150"/>
    </row>
    <row r="88" spans="16:16" s="61" customFormat="1" x14ac:dyDescent="0.3">
      <c r="P88" s="150"/>
    </row>
    <row r="89" spans="16:16" s="61" customFormat="1" x14ac:dyDescent="0.3">
      <c r="P89" s="150"/>
    </row>
    <row r="90" spans="16:16" s="61" customFormat="1" x14ac:dyDescent="0.3">
      <c r="P90" s="150"/>
    </row>
    <row r="91" spans="16:16" s="61" customFormat="1" x14ac:dyDescent="0.3">
      <c r="P91" s="150"/>
    </row>
    <row r="92" spans="16:16" s="61" customFormat="1" x14ac:dyDescent="0.3">
      <c r="P92" s="150"/>
    </row>
    <row r="93" spans="16:16" s="61" customFormat="1" x14ac:dyDescent="0.3">
      <c r="P93" s="150"/>
    </row>
    <row r="94" spans="16:16" s="61" customFormat="1" x14ac:dyDescent="0.3">
      <c r="P94" s="150"/>
    </row>
    <row r="95" spans="16:16" s="61" customFormat="1" x14ac:dyDescent="0.3">
      <c r="P95" s="150"/>
    </row>
    <row r="96" spans="16:16" s="61" customFormat="1" x14ac:dyDescent="0.3">
      <c r="P96" s="150"/>
    </row>
    <row r="97" spans="3:82" s="61" customFormat="1" x14ac:dyDescent="0.3">
      <c r="P97" s="150"/>
    </row>
    <row r="98" spans="3:82" s="61" customFormat="1" x14ac:dyDescent="0.3">
      <c r="P98" s="150"/>
    </row>
    <row r="99" spans="3:82" s="61" customFormat="1" x14ac:dyDescent="0.3">
      <c r="P99" s="150"/>
    </row>
    <row r="100" spans="3:82" s="61" customFormat="1" x14ac:dyDescent="0.3">
      <c r="P100" s="150"/>
    </row>
    <row r="101" spans="3:82" s="61" customFormat="1" x14ac:dyDescent="0.3">
      <c r="P101" s="150"/>
    </row>
    <row r="102" spans="3:82" s="61" customFormat="1" x14ac:dyDescent="0.3">
      <c r="P102" s="150"/>
    </row>
    <row r="103" spans="3:82" s="61" customFormat="1" x14ac:dyDescent="0.3">
      <c r="P103" s="150"/>
    </row>
    <row r="104" spans="3:82" s="61" customFormat="1" x14ac:dyDescent="0.3">
      <c r="P104" s="150"/>
    </row>
    <row r="105" spans="3:82" s="61" customFormat="1" x14ac:dyDescent="0.3">
      <c r="P105" s="150"/>
    </row>
    <row r="106" spans="3:82" s="61" customFormat="1" x14ac:dyDescent="0.3">
      <c r="P106" s="150"/>
    </row>
    <row r="107" spans="3:82" s="61" customFormat="1" x14ac:dyDescent="0.3">
      <c r="C107" s="60"/>
      <c r="D107" s="147"/>
      <c r="E107" s="60"/>
      <c r="F107" s="63"/>
      <c r="P107" s="150"/>
    </row>
    <row r="108" spans="3:82" s="61" customFormat="1" x14ac:dyDescent="0.3">
      <c r="C108" s="60"/>
      <c r="D108" s="60"/>
      <c r="E108" s="60"/>
      <c r="F108" s="60"/>
      <c r="P108" s="150"/>
    </row>
    <row r="109" spans="3:82" s="61" customFormat="1" x14ac:dyDescent="0.3">
      <c r="C109" s="60"/>
      <c r="D109" s="62">
        <f>+I8</f>
        <v>0</v>
      </c>
      <c r="E109" s="60"/>
      <c r="F109" s="63">
        <f>SUM(F111:F190)/100</f>
        <v>1</v>
      </c>
      <c r="P109" s="150"/>
      <c r="R109" s="64"/>
    </row>
    <row r="110" spans="3:82" s="61" customFormat="1" x14ac:dyDescent="0.3">
      <c r="C110" s="60"/>
      <c r="D110" s="60"/>
      <c r="E110" s="60"/>
      <c r="F110" s="60"/>
      <c r="H110" s="61">
        <v>1</v>
      </c>
      <c r="I110" s="61">
        <f>+H110+1</f>
        <v>2</v>
      </c>
      <c r="J110" s="61">
        <f t="shared" ref="J110:Q110" si="6">+I110+1</f>
        <v>3</v>
      </c>
      <c r="K110" s="61">
        <f t="shared" si="6"/>
        <v>4</v>
      </c>
      <c r="L110" s="61">
        <f t="shared" si="6"/>
        <v>5</v>
      </c>
      <c r="M110" s="61">
        <f t="shared" si="6"/>
        <v>6</v>
      </c>
      <c r="N110" s="61">
        <f t="shared" si="6"/>
        <v>7</v>
      </c>
      <c r="O110" s="61">
        <f t="shared" si="6"/>
        <v>8</v>
      </c>
      <c r="P110" s="150">
        <f t="shared" si="6"/>
        <v>9</v>
      </c>
      <c r="Q110" s="61">
        <f t="shared" si="6"/>
        <v>10</v>
      </c>
      <c r="R110" s="61">
        <f t="shared" ref="R110" si="7">+Q110+1</f>
        <v>11</v>
      </c>
      <c r="S110" s="61">
        <f t="shared" ref="S110" si="8">+R110+1</f>
        <v>12</v>
      </c>
      <c r="T110" s="61">
        <f t="shared" ref="T110" si="9">+S110+1</f>
        <v>13</v>
      </c>
      <c r="U110" s="61">
        <f t="shared" ref="U110" si="10">+T110+1</f>
        <v>14</v>
      </c>
      <c r="V110" s="61">
        <f t="shared" ref="V110" si="11">+U110+1</f>
        <v>15</v>
      </c>
      <c r="W110" s="61">
        <f t="shared" ref="W110" si="12">+V110+1</f>
        <v>16</v>
      </c>
      <c r="X110" s="61">
        <f t="shared" ref="X110" si="13">+W110+1</f>
        <v>17</v>
      </c>
      <c r="Y110" s="61">
        <f t="shared" ref="Y110" si="14">+X110+1</f>
        <v>18</v>
      </c>
      <c r="Z110" s="61">
        <f t="shared" ref="Z110" si="15">+Y110+1</f>
        <v>19</v>
      </c>
      <c r="AA110" s="61">
        <f t="shared" ref="AA110" si="16">+Z110+1</f>
        <v>20</v>
      </c>
      <c r="AB110" s="61">
        <f t="shared" ref="AB110" si="17">+AA110+1</f>
        <v>21</v>
      </c>
      <c r="AC110" s="61">
        <f t="shared" ref="AC110" si="18">+AB110+1</f>
        <v>22</v>
      </c>
      <c r="AD110" s="61">
        <f t="shared" ref="AD110" si="19">+AC110+1</f>
        <v>23</v>
      </c>
      <c r="AE110" s="61">
        <f t="shared" ref="AE110" si="20">+AD110+1</f>
        <v>24</v>
      </c>
      <c r="AF110" s="61">
        <f t="shared" ref="AF110" si="21">+AE110+1</f>
        <v>25</v>
      </c>
      <c r="AG110" s="61">
        <f t="shared" ref="AG110" si="22">+AF110+1</f>
        <v>26</v>
      </c>
      <c r="AH110" s="61">
        <f t="shared" ref="AH110" si="23">+AG110+1</f>
        <v>27</v>
      </c>
      <c r="AI110" s="61">
        <f t="shared" ref="AI110" si="24">+AH110+1</f>
        <v>28</v>
      </c>
      <c r="AJ110" s="61">
        <f t="shared" ref="AJ110" si="25">+AI110+1</f>
        <v>29</v>
      </c>
      <c r="AK110" s="61">
        <f t="shared" ref="AK110" si="26">+AJ110+1</f>
        <v>30</v>
      </c>
      <c r="AL110" s="61">
        <f t="shared" ref="AL110" si="27">+AK110+1</f>
        <v>31</v>
      </c>
      <c r="AM110" s="61">
        <f t="shared" ref="AM110" si="28">+AL110+1</f>
        <v>32</v>
      </c>
      <c r="AN110" s="61">
        <f t="shared" ref="AN110" si="29">+AM110+1</f>
        <v>33</v>
      </c>
      <c r="AO110" s="61">
        <f t="shared" ref="AO110" si="30">+AN110+1</f>
        <v>34</v>
      </c>
      <c r="AP110" s="61">
        <f t="shared" ref="AP110" si="31">+AO110+1</f>
        <v>35</v>
      </c>
      <c r="AQ110" s="61">
        <f t="shared" ref="AQ110" si="32">+AP110+1</f>
        <v>36</v>
      </c>
      <c r="AR110" s="61">
        <f t="shared" ref="AR110" si="33">+AQ110+1</f>
        <v>37</v>
      </c>
      <c r="AS110" s="61">
        <f t="shared" ref="AS110" si="34">+AR110+1</f>
        <v>38</v>
      </c>
      <c r="AT110" s="61">
        <f t="shared" ref="AT110" si="35">+AS110+1</f>
        <v>39</v>
      </c>
      <c r="AU110" s="61">
        <f t="shared" ref="AU110" si="36">+AT110+1</f>
        <v>40</v>
      </c>
      <c r="AV110" s="61">
        <f t="shared" ref="AV110" si="37">+AU110+1</f>
        <v>41</v>
      </c>
      <c r="AW110" s="61">
        <f t="shared" ref="AW110" si="38">+AV110+1</f>
        <v>42</v>
      </c>
      <c r="AX110" s="61">
        <f t="shared" ref="AX110" si="39">+AW110+1</f>
        <v>43</v>
      </c>
      <c r="AY110" s="61">
        <f t="shared" ref="AY110" si="40">+AX110+1</f>
        <v>44</v>
      </c>
      <c r="AZ110" s="61">
        <f t="shared" ref="AZ110" si="41">+AY110+1</f>
        <v>45</v>
      </c>
      <c r="BA110" s="61">
        <f t="shared" ref="BA110" si="42">+AZ110+1</f>
        <v>46</v>
      </c>
      <c r="BB110" s="61">
        <f t="shared" ref="BB110" si="43">+BA110+1</f>
        <v>47</v>
      </c>
      <c r="BC110" s="61">
        <f t="shared" ref="BC110" si="44">+BB110+1</f>
        <v>48</v>
      </c>
      <c r="BD110" s="61">
        <f t="shared" ref="BD110" si="45">+BC110+1</f>
        <v>49</v>
      </c>
      <c r="BE110" s="61">
        <f t="shared" ref="BE110" si="46">+BD110+1</f>
        <v>50</v>
      </c>
    </row>
    <row r="111" spans="3:82" s="61" customFormat="1" x14ac:dyDescent="0.3">
      <c r="C111" s="60">
        <v>1</v>
      </c>
      <c r="D111" s="65">
        <v>100</v>
      </c>
      <c r="E111" s="66">
        <f>+D111-D112</f>
        <v>100</v>
      </c>
      <c r="F111" s="65">
        <f>+E111*C111</f>
        <v>100</v>
      </c>
      <c r="H111" s="67">
        <f>+D111</f>
        <v>100</v>
      </c>
      <c r="I111" s="67">
        <f>+D112</f>
        <v>0</v>
      </c>
      <c r="J111" s="67">
        <f>+D113</f>
        <v>0</v>
      </c>
      <c r="K111" s="67">
        <f>+D114</f>
        <v>0</v>
      </c>
      <c r="L111" s="67">
        <f>+D115</f>
        <v>0</v>
      </c>
      <c r="M111" s="67">
        <f>+D116</f>
        <v>0</v>
      </c>
      <c r="N111" s="67">
        <f>+D117</f>
        <v>0</v>
      </c>
      <c r="O111" s="67">
        <f>+D118</f>
        <v>0</v>
      </c>
      <c r="P111" s="152">
        <f>+D119</f>
        <v>0</v>
      </c>
      <c r="Q111" s="67">
        <f>+D120</f>
        <v>0</v>
      </c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</row>
    <row r="112" spans="3:82" s="61" customFormat="1" x14ac:dyDescent="0.3">
      <c r="C112" s="60">
        <v>2</v>
      </c>
      <c r="D112" s="65">
        <f>+D111*D$109</f>
        <v>0</v>
      </c>
      <c r="E112" s="66">
        <f t="shared" ref="E112" si="47">+D112-D113</f>
        <v>0</v>
      </c>
      <c r="F112" s="65">
        <f t="shared" ref="F112" si="48">+E112*C112</f>
        <v>0</v>
      </c>
      <c r="G112" s="61">
        <v>1</v>
      </c>
      <c r="H112" s="68">
        <f t="shared" ref="H112:Q112" si="49">+G112*(1+$N$8)</f>
        <v>1.1000000000000001</v>
      </c>
      <c r="I112" s="68">
        <f t="shared" si="49"/>
        <v>1.2100000000000002</v>
      </c>
      <c r="J112" s="68">
        <f t="shared" si="49"/>
        <v>1.3310000000000004</v>
      </c>
      <c r="K112" s="68">
        <f t="shared" si="49"/>
        <v>1.4641000000000006</v>
      </c>
      <c r="L112" s="68">
        <f t="shared" si="49"/>
        <v>1.6105100000000008</v>
      </c>
      <c r="M112" s="68">
        <f t="shared" si="49"/>
        <v>1.7715610000000011</v>
      </c>
      <c r="N112" s="68">
        <f t="shared" si="49"/>
        <v>1.9487171000000014</v>
      </c>
      <c r="O112" s="68">
        <f t="shared" si="49"/>
        <v>2.1435888100000016</v>
      </c>
      <c r="P112" s="153">
        <f t="shared" si="49"/>
        <v>2.3579476910000019</v>
      </c>
      <c r="Q112" s="68">
        <f t="shared" si="49"/>
        <v>2.5937424601000023</v>
      </c>
      <c r="T112" s="68">
        <f>+U122*(1+$N$8)</f>
        <v>3.4522712143931042</v>
      </c>
      <c r="U112" s="68">
        <f t="shared" ref="U112:BE112" si="50">+T112*(1+$N$8)</f>
        <v>3.7974983358324148</v>
      </c>
      <c r="V112" s="68">
        <f t="shared" si="50"/>
        <v>4.1772481694156562</v>
      </c>
      <c r="W112" s="68">
        <f t="shared" si="50"/>
        <v>4.594972986357222</v>
      </c>
      <c r="X112" s="68">
        <f t="shared" si="50"/>
        <v>5.0544702849929442</v>
      </c>
      <c r="Y112" s="68">
        <f t="shared" si="50"/>
        <v>5.5599173134922388</v>
      </c>
      <c r="Z112" s="68">
        <f t="shared" si="50"/>
        <v>6.1159090448414632</v>
      </c>
      <c r="AA112" s="68">
        <f t="shared" si="50"/>
        <v>6.72749994932561</v>
      </c>
      <c r="AB112" s="68">
        <f t="shared" si="50"/>
        <v>7.4002499442581717</v>
      </c>
      <c r="AC112" s="68">
        <f t="shared" si="50"/>
        <v>8.140274938683989</v>
      </c>
      <c r="AD112" s="68">
        <f t="shared" si="50"/>
        <v>8.9543024325523888</v>
      </c>
      <c r="AE112" s="68">
        <f t="shared" si="50"/>
        <v>9.849732675807628</v>
      </c>
      <c r="AF112" s="68">
        <f t="shared" si="50"/>
        <v>10.834705943388391</v>
      </c>
      <c r="AG112" s="68">
        <f t="shared" si="50"/>
        <v>11.918176537727231</v>
      </c>
      <c r="AH112" s="68">
        <f t="shared" si="50"/>
        <v>13.109994191499954</v>
      </c>
      <c r="AI112" s="68">
        <f t="shared" si="50"/>
        <v>14.420993610649951</v>
      </c>
      <c r="AJ112" s="68">
        <f t="shared" si="50"/>
        <v>15.863092971714948</v>
      </c>
      <c r="AK112" s="68">
        <f t="shared" si="50"/>
        <v>17.449402268886445</v>
      </c>
      <c r="AL112" s="68">
        <f t="shared" si="50"/>
        <v>19.194342495775089</v>
      </c>
      <c r="AM112" s="68">
        <f t="shared" si="50"/>
        <v>21.113776745352599</v>
      </c>
      <c r="AN112" s="68">
        <f t="shared" si="50"/>
        <v>23.225154419887861</v>
      </c>
      <c r="AO112" s="68">
        <f t="shared" si="50"/>
        <v>25.547669861876649</v>
      </c>
      <c r="AP112" s="68">
        <f t="shared" si="50"/>
        <v>28.102436848064315</v>
      </c>
      <c r="AQ112" s="68">
        <f t="shared" si="50"/>
        <v>30.912680532870748</v>
      </c>
      <c r="AR112" s="68">
        <f t="shared" si="50"/>
        <v>34.003948586157826</v>
      </c>
      <c r="AS112" s="68">
        <f t="shared" si="50"/>
        <v>37.404343444773609</v>
      </c>
      <c r="AT112" s="68">
        <f t="shared" si="50"/>
        <v>41.144777789250973</v>
      </c>
      <c r="AU112" s="68">
        <f t="shared" si="50"/>
        <v>45.259255568176073</v>
      </c>
      <c r="AV112" s="68">
        <f t="shared" si="50"/>
        <v>49.785181124993684</v>
      </c>
      <c r="AW112" s="68">
        <f t="shared" si="50"/>
        <v>54.763699237493057</v>
      </c>
      <c r="AX112" s="68">
        <f t="shared" si="50"/>
        <v>60.240069161242367</v>
      </c>
      <c r="AY112" s="68">
        <f t="shared" si="50"/>
        <v>66.26407607736661</v>
      </c>
      <c r="AZ112" s="68">
        <f t="shared" si="50"/>
        <v>72.890483685103277</v>
      </c>
      <c r="BA112" s="68">
        <f t="shared" si="50"/>
        <v>80.179532053613613</v>
      </c>
      <c r="BB112" s="68">
        <f t="shared" si="50"/>
        <v>88.197485258974979</v>
      </c>
      <c r="BC112" s="68">
        <f t="shared" si="50"/>
        <v>97.017233784872488</v>
      </c>
      <c r="BD112" s="68">
        <f t="shared" si="50"/>
        <v>106.71895716335975</v>
      </c>
      <c r="BE112" s="68">
        <f t="shared" si="50"/>
        <v>117.39085287969573</v>
      </c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</row>
    <row r="113" spans="2:83" s="61" customFormat="1" x14ac:dyDescent="0.3">
      <c r="C113" s="60">
        <v>3</v>
      </c>
      <c r="D113" s="65">
        <f t="shared" ref="D113:D160" si="51">+D112*D$109</f>
        <v>0</v>
      </c>
      <c r="E113" s="66">
        <f t="shared" ref="E113:E160" si="52">+D113-D114</f>
        <v>0</v>
      </c>
      <c r="F113" s="65">
        <f t="shared" ref="F113:F160" si="53">+E113*C113</f>
        <v>0</v>
      </c>
      <c r="G113" s="69">
        <f>-D10/G112</f>
        <v>-100</v>
      </c>
      <c r="H113" s="69">
        <f t="shared" ref="H113:P113" si="54">+C24/H112</f>
        <v>104.54545454545453</v>
      </c>
      <c r="I113" s="69">
        <f t="shared" si="54"/>
        <v>96.177685950413192</v>
      </c>
      <c r="J113" s="69">
        <f t="shared" si="54"/>
        <v>66.068745304282459</v>
      </c>
      <c r="K113" s="69">
        <f t="shared" si="54"/>
        <v>63.110443275732493</v>
      </c>
      <c r="L113" s="69">
        <f t="shared" si="54"/>
        <v>48.767160713066012</v>
      </c>
      <c r="M113" s="69">
        <f t="shared" si="54"/>
        <v>0</v>
      </c>
      <c r="N113" s="69">
        <f t="shared" si="54"/>
        <v>0</v>
      </c>
      <c r="O113" s="69">
        <f t="shared" si="54"/>
        <v>0</v>
      </c>
      <c r="P113" s="154">
        <f t="shared" si="54"/>
        <v>0</v>
      </c>
      <c r="Q113" s="69">
        <f>+$L$24/Q112</f>
        <v>0</v>
      </c>
      <c r="R113" s="69">
        <f>+$L$24/U121</f>
        <v>0</v>
      </c>
      <c r="S113" s="69">
        <f>+$L$24/U122</f>
        <v>0</v>
      </c>
      <c r="T113" s="69">
        <f t="shared" ref="T113" si="55">+$L$24/T112</f>
        <v>0</v>
      </c>
      <c r="U113" s="69">
        <f t="shared" ref="U113" si="56">+$L$24/U112</f>
        <v>0</v>
      </c>
      <c r="V113" s="69">
        <f t="shared" ref="V113:W113" si="57">+$L$24/V112</f>
        <v>0</v>
      </c>
      <c r="W113" s="69">
        <f t="shared" si="57"/>
        <v>0</v>
      </c>
      <c r="X113" s="69">
        <f t="shared" ref="X113" si="58">+$L$24/X112</f>
        <v>0</v>
      </c>
      <c r="Y113" s="69">
        <f t="shared" ref="Y113:Z113" si="59">+$L$24/Y112</f>
        <v>0</v>
      </c>
      <c r="Z113" s="69">
        <f t="shared" si="59"/>
        <v>0</v>
      </c>
      <c r="AA113" s="69">
        <f t="shared" ref="AA113" si="60">+$L$24/AA112</f>
        <v>0</v>
      </c>
      <c r="AB113" s="69">
        <f t="shared" ref="AB113:AC113" si="61">+$L$24/AB112</f>
        <v>0</v>
      </c>
      <c r="AC113" s="69">
        <f t="shared" si="61"/>
        <v>0</v>
      </c>
      <c r="AD113" s="69">
        <f t="shared" ref="AD113" si="62">+$L$24/AD112</f>
        <v>0</v>
      </c>
      <c r="AE113" s="69">
        <f t="shared" ref="AE113:AF113" si="63">+$L$24/AE112</f>
        <v>0</v>
      </c>
      <c r="AF113" s="69">
        <f t="shared" si="63"/>
        <v>0</v>
      </c>
      <c r="AG113" s="69">
        <f t="shared" ref="AG113" si="64">+$L$24/AG112</f>
        <v>0</v>
      </c>
      <c r="AH113" s="69">
        <f t="shared" ref="AH113:AI113" si="65">+$L$24/AH112</f>
        <v>0</v>
      </c>
      <c r="AI113" s="69">
        <f t="shared" si="65"/>
        <v>0</v>
      </c>
      <c r="AJ113" s="69">
        <f t="shared" ref="AJ113" si="66">+$L$24/AJ112</f>
        <v>0</v>
      </c>
      <c r="AK113" s="69">
        <f t="shared" ref="AK113:AL113" si="67">+$L$24/AK112</f>
        <v>0</v>
      </c>
      <c r="AL113" s="69">
        <f t="shared" si="67"/>
        <v>0</v>
      </c>
      <c r="AM113" s="69">
        <f t="shared" ref="AM113" si="68">+$L$24/AM112</f>
        <v>0</v>
      </c>
      <c r="AN113" s="69">
        <f t="shared" ref="AN113:AO113" si="69">+$L$24/AN112</f>
        <v>0</v>
      </c>
      <c r="AO113" s="69">
        <f t="shared" si="69"/>
        <v>0</v>
      </c>
      <c r="AP113" s="69">
        <f t="shared" ref="AP113" si="70">+$L$24/AP112</f>
        <v>0</v>
      </c>
      <c r="AQ113" s="69">
        <f t="shared" ref="AQ113:AR113" si="71">+$L$24/AQ112</f>
        <v>0</v>
      </c>
      <c r="AR113" s="69">
        <f t="shared" si="71"/>
        <v>0</v>
      </c>
      <c r="AS113" s="69">
        <f t="shared" ref="AS113" si="72">+$L$24/AS112</f>
        <v>0</v>
      </c>
      <c r="AT113" s="69">
        <f t="shared" ref="AT113:AU113" si="73">+$L$24/AT112</f>
        <v>0</v>
      </c>
      <c r="AU113" s="69">
        <f t="shared" si="73"/>
        <v>0</v>
      </c>
      <c r="AV113" s="69">
        <f t="shared" ref="AV113" si="74">+$L$24/AV112</f>
        <v>0</v>
      </c>
      <c r="AW113" s="69">
        <f t="shared" ref="AW113:AX113" si="75">+$L$24/AW112</f>
        <v>0</v>
      </c>
      <c r="AX113" s="69">
        <f t="shared" si="75"/>
        <v>0</v>
      </c>
      <c r="AY113" s="69">
        <f t="shared" ref="AY113" si="76">+$L$24/AY112</f>
        <v>0</v>
      </c>
      <c r="AZ113" s="69">
        <f t="shared" ref="AZ113:BA113" si="77">+$L$24/AZ112</f>
        <v>0</v>
      </c>
      <c r="BA113" s="69">
        <f t="shared" si="77"/>
        <v>0</v>
      </c>
      <c r="BB113" s="69">
        <f t="shared" ref="BB113" si="78">+$L$24/BB112</f>
        <v>0</v>
      </c>
      <c r="BC113" s="69">
        <f t="shared" ref="BC113:BD113" si="79">+$L$24/BC112</f>
        <v>0</v>
      </c>
      <c r="BD113" s="69">
        <f t="shared" si="79"/>
        <v>0</v>
      </c>
      <c r="BE113" s="69">
        <f t="shared" ref="BE113" si="80">+$L$24/BE112</f>
        <v>0</v>
      </c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70"/>
      <c r="CE113" s="67"/>
    </row>
    <row r="114" spans="2:83" s="61" customFormat="1" x14ac:dyDescent="0.3">
      <c r="C114" s="60">
        <v>4</v>
      </c>
      <c r="D114" s="65">
        <f t="shared" si="51"/>
        <v>0</v>
      </c>
      <c r="E114" s="66">
        <f t="shared" si="52"/>
        <v>0</v>
      </c>
      <c r="F114" s="65">
        <f t="shared" si="53"/>
        <v>0</v>
      </c>
      <c r="H114" s="67">
        <f>+H113+G113</f>
        <v>4.5454545454545325</v>
      </c>
      <c r="I114" s="67">
        <f t="shared" ref="I114:Q114" si="81">+I113+H113</f>
        <v>200.72314049586771</v>
      </c>
      <c r="J114" s="67">
        <f t="shared" si="81"/>
        <v>162.24643125469566</v>
      </c>
      <c r="K114" s="67">
        <f t="shared" si="81"/>
        <v>129.17918858001497</v>
      </c>
      <c r="L114" s="67">
        <f t="shared" si="81"/>
        <v>111.87760398879851</v>
      </c>
      <c r="M114" s="67">
        <f t="shared" si="81"/>
        <v>48.767160713066012</v>
      </c>
      <c r="N114" s="67">
        <f t="shared" si="81"/>
        <v>0</v>
      </c>
      <c r="O114" s="67">
        <f t="shared" si="81"/>
        <v>0</v>
      </c>
      <c r="P114" s="152">
        <f t="shared" si="81"/>
        <v>0</v>
      </c>
      <c r="Q114" s="67">
        <f t="shared" si="81"/>
        <v>0</v>
      </c>
    </row>
    <row r="115" spans="2:83" s="61" customFormat="1" x14ac:dyDescent="0.3">
      <c r="C115" s="60">
        <v>5</v>
      </c>
      <c r="D115" s="65">
        <f t="shared" si="51"/>
        <v>0</v>
      </c>
      <c r="E115" s="66">
        <f t="shared" si="52"/>
        <v>0</v>
      </c>
      <c r="F115" s="65">
        <f t="shared" si="53"/>
        <v>0</v>
      </c>
      <c r="P115" s="150"/>
    </row>
    <row r="116" spans="2:83" s="61" customFormat="1" x14ac:dyDescent="0.3">
      <c r="C116" s="60">
        <v>6</v>
      </c>
      <c r="D116" s="65">
        <f t="shared" si="51"/>
        <v>0</v>
      </c>
      <c r="E116" s="66">
        <f t="shared" si="52"/>
        <v>0</v>
      </c>
      <c r="F116" s="65">
        <f t="shared" si="53"/>
        <v>0</v>
      </c>
      <c r="H116" s="61">
        <f>IF(H114&gt;0,1,0)</f>
        <v>1</v>
      </c>
      <c r="I116" s="61">
        <f t="shared" ref="I116:Q116" si="82">IF(I114&gt;0,1,0)</f>
        <v>1</v>
      </c>
      <c r="J116" s="61">
        <f t="shared" si="82"/>
        <v>1</v>
      </c>
      <c r="K116" s="61">
        <f t="shared" si="82"/>
        <v>1</v>
      </c>
      <c r="L116" s="61">
        <f t="shared" si="82"/>
        <v>1</v>
      </c>
      <c r="M116" s="61">
        <f t="shared" si="82"/>
        <v>1</v>
      </c>
      <c r="N116" s="61">
        <f t="shared" si="82"/>
        <v>0</v>
      </c>
      <c r="O116" s="61">
        <f t="shared" si="82"/>
        <v>0</v>
      </c>
      <c r="P116" s="150">
        <f t="shared" si="82"/>
        <v>0</v>
      </c>
      <c r="Q116" s="61">
        <f t="shared" si="82"/>
        <v>0</v>
      </c>
    </row>
    <row r="117" spans="2:83" s="61" customFormat="1" x14ac:dyDescent="0.3">
      <c r="C117" s="60">
        <v>7</v>
      </c>
      <c r="D117" s="65">
        <f t="shared" si="51"/>
        <v>0</v>
      </c>
      <c r="E117" s="66">
        <f t="shared" si="52"/>
        <v>0</v>
      </c>
      <c r="F117" s="65">
        <f t="shared" si="53"/>
        <v>0</v>
      </c>
      <c r="P117" s="150"/>
    </row>
    <row r="118" spans="2:83" s="71" customFormat="1" x14ac:dyDescent="0.3">
      <c r="C118" s="72">
        <v>8</v>
      </c>
      <c r="D118" s="73">
        <f t="shared" si="51"/>
        <v>0</v>
      </c>
      <c r="E118" s="74">
        <f t="shared" si="52"/>
        <v>0</v>
      </c>
      <c r="F118" s="73">
        <f t="shared" si="53"/>
        <v>0</v>
      </c>
      <c r="H118" s="71">
        <f>+H116-G116</f>
        <v>1</v>
      </c>
      <c r="I118" s="71">
        <f>+I116-H116</f>
        <v>0</v>
      </c>
      <c r="J118" s="71">
        <f t="shared" ref="J118:Q118" si="83">+J116-I116</f>
        <v>0</v>
      </c>
      <c r="K118" s="71">
        <f t="shared" si="83"/>
        <v>0</v>
      </c>
      <c r="L118" s="71">
        <f t="shared" si="83"/>
        <v>0</v>
      </c>
      <c r="M118" s="71">
        <f t="shared" si="83"/>
        <v>0</v>
      </c>
      <c r="N118" s="71">
        <f t="shared" si="83"/>
        <v>-1</v>
      </c>
      <c r="O118" s="71">
        <f t="shared" si="83"/>
        <v>0</v>
      </c>
      <c r="P118" s="151">
        <f t="shared" si="83"/>
        <v>0</v>
      </c>
      <c r="Q118" s="71">
        <f t="shared" si="83"/>
        <v>0</v>
      </c>
    </row>
    <row r="119" spans="2:83" s="71" customFormat="1" x14ac:dyDescent="0.3">
      <c r="C119" s="72">
        <v>9</v>
      </c>
      <c r="D119" s="73">
        <f t="shared" si="51"/>
        <v>0</v>
      </c>
      <c r="E119" s="74">
        <f t="shared" si="52"/>
        <v>0</v>
      </c>
      <c r="F119" s="73">
        <f t="shared" si="53"/>
        <v>0</v>
      </c>
      <c r="P119" s="151"/>
    </row>
    <row r="120" spans="2:83" s="71" customFormat="1" x14ac:dyDescent="0.3">
      <c r="B120" s="75"/>
      <c r="C120" s="72">
        <v>10</v>
      </c>
      <c r="D120" s="73">
        <f t="shared" si="51"/>
        <v>0</v>
      </c>
      <c r="E120" s="74">
        <f t="shared" si="52"/>
        <v>0</v>
      </c>
      <c r="F120" s="73">
        <f t="shared" si="53"/>
        <v>0</v>
      </c>
      <c r="H120" s="71">
        <f>+H118*H110</f>
        <v>1</v>
      </c>
      <c r="I120" s="71">
        <f t="shared" ref="I120:Q120" si="84">+I118*I110</f>
        <v>0</v>
      </c>
      <c r="J120" s="71">
        <f t="shared" si="84"/>
        <v>0</v>
      </c>
      <c r="K120" s="71">
        <f t="shared" si="84"/>
        <v>0</v>
      </c>
      <c r="L120" s="71">
        <f t="shared" si="84"/>
        <v>0</v>
      </c>
      <c r="M120" s="71">
        <f t="shared" si="84"/>
        <v>0</v>
      </c>
      <c r="N120" s="71">
        <f t="shared" si="84"/>
        <v>-7</v>
      </c>
      <c r="O120" s="71">
        <f t="shared" si="84"/>
        <v>0</v>
      </c>
      <c r="P120" s="151">
        <f t="shared" si="84"/>
        <v>0</v>
      </c>
      <c r="Q120" s="71">
        <f t="shared" si="84"/>
        <v>0</v>
      </c>
      <c r="R120" s="71">
        <f>SUM(H120:Q120)</f>
        <v>-6</v>
      </c>
    </row>
    <row r="121" spans="2:83" s="71" customFormat="1" x14ac:dyDescent="0.3">
      <c r="B121" s="75">
        <f>+M$21/100*D121</f>
        <v>0</v>
      </c>
      <c r="C121" s="72">
        <f>+C120+1</f>
        <v>11</v>
      </c>
      <c r="D121" s="73">
        <f t="shared" si="51"/>
        <v>0</v>
      </c>
      <c r="E121" s="74">
        <f t="shared" si="52"/>
        <v>0</v>
      </c>
      <c r="F121" s="73">
        <f t="shared" si="53"/>
        <v>0</v>
      </c>
      <c r="P121" s="151"/>
      <c r="U121" s="76">
        <f>+Q112*(1+$N$8)</f>
        <v>2.8531167061100029</v>
      </c>
      <c r="V121" s="71">
        <f>+B121/U121</f>
        <v>0</v>
      </c>
    </row>
    <row r="122" spans="2:83" s="71" customFormat="1" x14ac:dyDescent="0.3">
      <c r="B122" s="75">
        <f t="shared" ref="B122:B160" si="85">+M$21/100*D122</f>
        <v>0</v>
      </c>
      <c r="C122" s="72">
        <f t="shared" ref="C122:C160" si="86">+C121+1</f>
        <v>12</v>
      </c>
      <c r="D122" s="73">
        <f t="shared" si="51"/>
        <v>0</v>
      </c>
      <c r="E122" s="74">
        <f t="shared" si="52"/>
        <v>0</v>
      </c>
      <c r="F122" s="73">
        <f t="shared" si="53"/>
        <v>0</v>
      </c>
      <c r="G122" s="77">
        <f>+G113</f>
        <v>-100</v>
      </c>
      <c r="H122" s="75">
        <f t="shared" ref="H122:Q122" si="87">+C24</f>
        <v>115</v>
      </c>
      <c r="I122" s="75">
        <f t="shared" si="87"/>
        <v>116.37499999999999</v>
      </c>
      <c r="J122" s="75">
        <f t="shared" si="87"/>
        <v>87.937499999999986</v>
      </c>
      <c r="K122" s="75">
        <f t="shared" si="87"/>
        <v>92.399999999999977</v>
      </c>
      <c r="L122" s="75">
        <f t="shared" si="87"/>
        <v>78.539999999999978</v>
      </c>
      <c r="M122" s="75">
        <f t="shared" si="87"/>
        <v>0</v>
      </c>
      <c r="N122" s="75">
        <f t="shared" si="87"/>
        <v>0</v>
      </c>
      <c r="O122" s="75">
        <f t="shared" si="87"/>
        <v>0</v>
      </c>
      <c r="P122" s="155">
        <f t="shared" si="87"/>
        <v>0</v>
      </c>
      <c r="Q122" s="75">
        <f t="shared" si="87"/>
        <v>0</v>
      </c>
      <c r="U122" s="76">
        <f t="shared" ref="U122:U160" si="88">+U121*(1+$N$8)</f>
        <v>3.1384283767210035</v>
      </c>
      <c r="V122" s="71">
        <f t="shared" ref="V122:V160" si="89">+B122/U122</f>
        <v>0</v>
      </c>
    </row>
    <row r="123" spans="2:83" s="71" customFormat="1" x14ac:dyDescent="0.3">
      <c r="B123" s="75">
        <f t="shared" si="85"/>
        <v>0</v>
      </c>
      <c r="C123" s="72">
        <f t="shared" si="86"/>
        <v>13</v>
      </c>
      <c r="D123" s="73">
        <f t="shared" si="51"/>
        <v>0</v>
      </c>
      <c r="E123" s="74">
        <f t="shared" si="52"/>
        <v>0</v>
      </c>
      <c r="F123" s="73">
        <f t="shared" si="53"/>
        <v>0</v>
      </c>
      <c r="H123" s="77">
        <f>+H122+G122</f>
        <v>15</v>
      </c>
      <c r="I123" s="77">
        <f>+I122+H123</f>
        <v>131.375</v>
      </c>
      <c r="J123" s="77">
        <f t="shared" ref="J123:P123" si="90">+J122+I123</f>
        <v>219.3125</v>
      </c>
      <c r="K123" s="77">
        <f t="shared" si="90"/>
        <v>311.71249999999998</v>
      </c>
      <c r="L123" s="77">
        <f t="shared" si="90"/>
        <v>390.25249999999994</v>
      </c>
      <c r="M123" s="77">
        <f t="shared" si="90"/>
        <v>390.25249999999994</v>
      </c>
      <c r="N123" s="77">
        <f t="shared" si="90"/>
        <v>390.25249999999994</v>
      </c>
      <c r="O123" s="77">
        <f t="shared" si="90"/>
        <v>390.25249999999994</v>
      </c>
      <c r="P123" s="156">
        <f t="shared" si="90"/>
        <v>390.25249999999994</v>
      </c>
      <c r="Q123" s="77">
        <f>+Q122+P123</f>
        <v>390.25249999999994</v>
      </c>
      <c r="U123" s="76">
        <f t="shared" si="88"/>
        <v>3.4522712143931042</v>
      </c>
      <c r="V123" s="71">
        <f t="shared" si="89"/>
        <v>0</v>
      </c>
    </row>
    <row r="124" spans="2:83" s="71" customFormat="1" x14ac:dyDescent="0.3">
      <c r="B124" s="75">
        <f t="shared" si="85"/>
        <v>0</v>
      </c>
      <c r="C124" s="72">
        <f t="shared" si="86"/>
        <v>14</v>
      </c>
      <c r="D124" s="73">
        <f t="shared" si="51"/>
        <v>0</v>
      </c>
      <c r="E124" s="74">
        <f t="shared" si="52"/>
        <v>0</v>
      </c>
      <c r="F124" s="73">
        <f t="shared" si="53"/>
        <v>0</v>
      </c>
      <c r="P124" s="151"/>
      <c r="U124" s="76">
        <f t="shared" si="88"/>
        <v>3.7974983358324148</v>
      </c>
      <c r="V124" s="71">
        <f t="shared" si="89"/>
        <v>0</v>
      </c>
    </row>
    <row r="125" spans="2:83" s="71" customFormat="1" x14ac:dyDescent="0.3">
      <c r="B125" s="75">
        <f t="shared" si="85"/>
        <v>0</v>
      </c>
      <c r="C125" s="72">
        <f t="shared" si="86"/>
        <v>15</v>
      </c>
      <c r="D125" s="73">
        <f t="shared" si="51"/>
        <v>0</v>
      </c>
      <c r="E125" s="74">
        <f t="shared" si="52"/>
        <v>0</v>
      </c>
      <c r="F125" s="73">
        <f t="shared" si="53"/>
        <v>0</v>
      </c>
      <c r="H125" s="71">
        <f>IF(H123&gt;-0.0000001,1,0)</f>
        <v>1</v>
      </c>
      <c r="I125" s="71">
        <f t="shared" ref="I125:Q125" si="91">IF(I123&gt;0,1,0)</f>
        <v>1</v>
      </c>
      <c r="J125" s="71">
        <f t="shared" si="91"/>
        <v>1</v>
      </c>
      <c r="K125" s="71">
        <f t="shared" si="91"/>
        <v>1</v>
      </c>
      <c r="L125" s="71">
        <f t="shared" si="91"/>
        <v>1</v>
      </c>
      <c r="M125" s="71">
        <f t="shared" si="91"/>
        <v>1</v>
      </c>
      <c r="N125" s="71">
        <f t="shared" si="91"/>
        <v>1</v>
      </c>
      <c r="O125" s="71">
        <f t="shared" si="91"/>
        <v>1</v>
      </c>
      <c r="P125" s="151">
        <f t="shared" si="91"/>
        <v>1</v>
      </c>
      <c r="Q125" s="71">
        <f t="shared" si="91"/>
        <v>1</v>
      </c>
      <c r="U125" s="76">
        <f t="shared" si="88"/>
        <v>4.1772481694156562</v>
      </c>
      <c r="V125" s="71">
        <f t="shared" si="89"/>
        <v>0</v>
      </c>
    </row>
    <row r="126" spans="2:83" s="71" customFormat="1" x14ac:dyDescent="0.3">
      <c r="B126" s="75">
        <f t="shared" si="85"/>
        <v>0</v>
      </c>
      <c r="C126" s="72">
        <f t="shared" si="86"/>
        <v>16</v>
      </c>
      <c r="D126" s="73">
        <f t="shared" si="51"/>
        <v>0</v>
      </c>
      <c r="E126" s="74">
        <f t="shared" si="52"/>
        <v>0</v>
      </c>
      <c r="F126" s="73">
        <f t="shared" si="53"/>
        <v>0</v>
      </c>
      <c r="P126" s="151"/>
      <c r="U126" s="76">
        <f t="shared" si="88"/>
        <v>4.594972986357222</v>
      </c>
      <c r="V126" s="71">
        <f t="shared" si="89"/>
        <v>0</v>
      </c>
    </row>
    <row r="127" spans="2:83" s="71" customFormat="1" x14ac:dyDescent="0.3">
      <c r="B127" s="75">
        <f t="shared" si="85"/>
        <v>0</v>
      </c>
      <c r="C127" s="72">
        <f t="shared" si="86"/>
        <v>17</v>
      </c>
      <c r="D127" s="73">
        <f t="shared" si="51"/>
        <v>0</v>
      </c>
      <c r="E127" s="74">
        <f t="shared" si="52"/>
        <v>0</v>
      </c>
      <c r="F127" s="73">
        <f t="shared" si="53"/>
        <v>0</v>
      </c>
      <c r="H127" s="71">
        <f>+H125-G125</f>
        <v>1</v>
      </c>
      <c r="I127" s="71">
        <f>+I125-H125</f>
        <v>0</v>
      </c>
      <c r="J127" s="71">
        <f t="shared" ref="J127:Q127" si="92">+J125-I125</f>
        <v>0</v>
      </c>
      <c r="K127" s="71">
        <f t="shared" si="92"/>
        <v>0</v>
      </c>
      <c r="L127" s="71">
        <f t="shared" si="92"/>
        <v>0</v>
      </c>
      <c r="M127" s="71">
        <f t="shared" si="92"/>
        <v>0</v>
      </c>
      <c r="N127" s="71">
        <f t="shared" si="92"/>
        <v>0</v>
      </c>
      <c r="O127" s="71">
        <f t="shared" si="92"/>
        <v>0</v>
      </c>
      <c r="P127" s="151">
        <f t="shared" si="92"/>
        <v>0</v>
      </c>
      <c r="Q127" s="71">
        <f t="shared" si="92"/>
        <v>0</v>
      </c>
      <c r="U127" s="76">
        <f t="shared" si="88"/>
        <v>5.0544702849929442</v>
      </c>
      <c r="V127" s="71">
        <f t="shared" si="89"/>
        <v>0</v>
      </c>
    </row>
    <row r="128" spans="2:83" s="71" customFormat="1" x14ac:dyDescent="0.3">
      <c r="B128" s="75">
        <f t="shared" si="85"/>
        <v>0</v>
      </c>
      <c r="C128" s="72">
        <f t="shared" si="86"/>
        <v>18</v>
      </c>
      <c r="D128" s="73">
        <f t="shared" si="51"/>
        <v>0</v>
      </c>
      <c r="E128" s="74">
        <f t="shared" si="52"/>
        <v>0</v>
      </c>
      <c r="F128" s="73">
        <f t="shared" si="53"/>
        <v>0</v>
      </c>
      <c r="P128" s="151"/>
      <c r="U128" s="76">
        <f t="shared" si="88"/>
        <v>5.5599173134922388</v>
      </c>
      <c r="V128" s="71">
        <f t="shared" si="89"/>
        <v>0</v>
      </c>
    </row>
    <row r="129" spans="2:22" s="71" customFormat="1" x14ac:dyDescent="0.3">
      <c r="B129" s="75">
        <f t="shared" si="85"/>
        <v>0</v>
      </c>
      <c r="C129" s="72">
        <f t="shared" si="86"/>
        <v>19</v>
      </c>
      <c r="D129" s="73">
        <f t="shared" si="51"/>
        <v>0</v>
      </c>
      <c r="E129" s="74">
        <f t="shared" si="52"/>
        <v>0</v>
      </c>
      <c r="F129" s="73">
        <f t="shared" si="53"/>
        <v>0</v>
      </c>
      <c r="H129" s="71">
        <f>+H127*H110</f>
        <v>1</v>
      </c>
      <c r="I129" s="71">
        <f t="shared" ref="I129:Q129" si="93">+I127*I110</f>
        <v>0</v>
      </c>
      <c r="J129" s="71">
        <f t="shared" si="93"/>
        <v>0</v>
      </c>
      <c r="K129" s="71">
        <f t="shared" si="93"/>
        <v>0</v>
      </c>
      <c r="L129" s="71">
        <f t="shared" si="93"/>
        <v>0</v>
      </c>
      <c r="M129" s="71">
        <f t="shared" si="93"/>
        <v>0</v>
      </c>
      <c r="N129" s="71">
        <f t="shared" si="93"/>
        <v>0</v>
      </c>
      <c r="O129" s="71">
        <f t="shared" si="93"/>
        <v>0</v>
      </c>
      <c r="P129" s="151">
        <f t="shared" si="93"/>
        <v>0</v>
      </c>
      <c r="Q129" s="71">
        <f t="shared" si="93"/>
        <v>0</v>
      </c>
      <c r="R129" s="71">
        <f>SUM(H129:Q129)</f>
        <v>1</v>
      </c>
      <c r="U129" s="76">
        <f t="shared" si="88"/>
        <v>6.1159090448414632</v>
      </c>
      <c r="V129" s="71">
        <f t="shared" si="89"/>
        <v>0</v>
      </c>
    </row>
    <row r="130" spans="2:22" s="71" customFormat="1" x14ac:dyDescent="0.3">
      <c r="B130" s="75">
        <f t="shared" si="85"/>
        <v>0</v>
      </c>
      <c r="C130" s="72">
        <f t="shared" si="86"/>
        <v>20</v>
      </c>
      <c r="D130" s="73">
        <f t="shared" si="51"/>
        <v>0</v>
      </c>
      <c r="E130" s="74">
        <f t="shared" si="52"/>
        <v>0</v>
      </c>
      <c r="F130" s="73">
        <f t="shared" si="53"/>
        <v>0</v>
      </c>
      <c r="H130" s="71">
        <v>1</v>
      </c>
      <c r="I130" s="71">
        <f>+H130+1</f>
        <v>2</v>
      </c>
      <c r="J130" s="71">
        <f t="shared" ref="J130" si="94">+I130+1</f>
        <v>3</v>
      </c>
      <c r="K130" s="71">
        <f t="shared" ref="K130" si="95">+J130+1</f>
        <v>4</v>
      </c>
      <c r="L130" s="71">
        <f t="shared" ref="L130" si="96">+K130+1</f>
        <v>5</v>
      </c>
      <c r="M130" s="71">
        <f t="shared" ref="M130" si="97">+L130+1</f>
        <v>6</v>
      </c>
      <c r="N130" s="71">
        <f t="shared" ref="N130" si="98">+M130+1</f>
        <v>7</v>
      </c>
      <c r="O130" s="71">
        <f t="shared" ref="O130" si="99">+N130+1</f>
        <v>8</v>
      </c>
      <c r="P130" s="151">
        <f t="shared" ref="P130" si="100">+O130+1</f>
        <v>9</v>
      </c>
      <c r="Q130" s="71">
        <f t="shared" ref="Q130" si="101">+P130+1</f>
        <v>10</v>
      </c>
      <c r="U130" s="76">
        <f t="shared" si="88"/>
        <v>6.72749994932561</v>
      </c>
      <c r="V130" s="71">
        <f t="shared" si="89"/>
        <v>0</v>
      </c>
    </row>
    <row r="131" spans="2:22" s="71" customFormat="1" x14ac:dyDescent="0.3">
      <c r="B131" s="75">
        <f t="shared" si="85"/>
        <v>0</v>
      </c>
      <c r="C131" s="72">
        <f t="shared" si="86"/>
        <v>21</v>
      </c>
      <c r="D131" s="73">
        <f t="shared" si="51"/>
        <v>0</v>
      </c>
      <c r="E131" s="74">
        <f t="shared" si="52"/>
        <v>0</v>
      </c>
      <c r="F131" s="73">
        <f t="shared" si="53"/>
        <v>0</v>
      </c>
      <c r="H131" s="78">
        <f>1-H123/(+G122+H123)</f>
        <v>1.1764705882352942</v>
      </c>
      <c r="I131" s="78">
        <f>1-I123/(-H123+I123)</f>
        <v>-0.12889366272824909</v>
      </c>
      <c r="J131" s="78">
        <f>1-J123/(-I123+J123)</f>
        <v>-1.4939587775408669</v>
      </c>
      <c r="K131" s="78">
        <f t="shared" ref="K131:Q131" si="102">1-K123/(-J123+K123)</f>
        <v>-2.3735119047619055</v>
      </c>
      <c r="L131" s="78">
        <f t="shared" si="102"/>
        <v>-3.968837535014007</v>
      </c>
      <c r="M131" s="78" t="e">
        <f t="shared" si="102"/>
        <v>#DIV/0!</v>
      </c>
      <c r="N131" s="78" t="e">
        <f t="shared" si="102"/>
        <v>#DIV/0!</v>
      </c>
      <c r="O131" s="78" t="e">
        <f t="shared" si="102"/>
        <v>#DIV/0!</v>
      </c>
      <c r="P131" s="157" t="e">
        <f t="shared" si="102"/>
        <v>#DIV/0!</v>
      </c>
      <c r="Q131" s="78" t="e">
        <f t="shared" si="102"/>
        <v>#DIV/0!</v>
      </c>
      <c r="R131" s="79">
        <f>LOOKUP(R129,H130:Q131)</f>
        <v>1.1764705882352942</v>
      </c>
      <c r="U131" s="76">
        <f t="shared" si="88"/>
        <v>7.4002499442581717</v>
      </c>
      <c r="V131" s="71">
        <f t="shared" si="89"/>
        <v>0</v>
      </c>
    </row>
    <row r="132" spans="2:22" s="71" customFormat="1" x14ac:dyDescent="0.3">
      <c r="B132" s="75">
        <f t="shared" si="85"/>
        <v>0</v>
      </c>
      <c r="C132" s="72">
        <f t="shared" si="86"/>
        <v>22</v>
      </c>
      <c r="D132" s="73">
        <f t="shared" si="51"/>
        <v>0</v>
      </c>
      <c r="E132" s="74">
        <f t="shared" si="52"/>
        <v>0</v>
      </c>
      <c r="F132" s="73">
        <f t="shared" si="53"/>
        <v>0</v>
      </c>
      <c r="P132" s="151"/>
      <c r="U132" s="76">
        <f t="shared" si="88"/>
        <v>8.140274938683989</v>
      </c>
      <c r="V132" s="71">
        <f t="shared" si="89"/>
        <v>0</v>
      </c>
    </row>
    <row r="133" spans="2:22" s="71" customFormat="1" x14ac:dyDescent="0.3">
      <c r="B133" s="75">
        <f t="shared" si="85"/>
        <v>0</v>
      </c>
      <c r="C133" s="72">
        <f t="shared" si="86"/>
        <v>23</v>
      </c>
      <c r="D133" s="73">
        <f t="shared" si="51"/>
        <v>0</v>
      </c>
      <c r="E133" s="74">
        <f t="shared" si="52"/>
        <v>0</v>
      </c>
      <c r="F133" s="73">
        <f t="shared" si="53"/>
        <v>0</v>
      </c>
      <c r="P133" s="151"/>
      <c r="R133" s="78">
        <f>+R129+R131</f>
        <v>2.1764705882352944</v>
      </c>
      <c r="U133" s="76">
        <f t="shared" si="88"/>
        <v>8.9543024325523888</v>
      </c>
      <c r="V133" s="71">
        <f t="shared" si="89"/>
        <v>0</v>
      </c>
    </row>
    <row r="134" spans="2:22" s="71" customFormat="1" x14ac:dyDescent="0.3">
      <c r="B134" s="75">
        <f t="shared" si="85"/>
        <v>0</v>
      </c>
      <c r="C134" s="72">
        <f t="shared" si="86"/>
        <v>24</v>
      </c>
      <c r="D134" s="73">
        <f t="shared" si="51"/>
        <v>0</v>
      </c>
      <c r="E134" s="74">
        <f t="shared" si="52"/>
        <v>0</v>
      </c>
      <c r="F134" s="73">
        <f t="shared" si="53"/>
        <v>0</v>
      </c>
      <c r="P134" s="151"/>
      <c r="U134" s="76">
        <f t="shared" si="88"/>
        <v>9.849732675807628</v>
      </c>
      <c r="V134" s="71">
        <f t="shared" si="89"/>
        <v>0</v>
      </c>
    </row>
    <row r="135" spans="2:22" s="71" customFormat="1" x14ac:dyDescent="0.3">
      <c r="B135" s="75">
        <f t="shared" si="85"/>
        <v>0</v>
      </c>
      <c r="C135" s="72">
        <f t="shared" si="86"/>
        <v>25</v>
      </c>
      <c r="D135" s="73">
        <f t="shared" si="51"/>
        <v>0</v>
      </c>
      <c r="E135" s="74">
        <f t="shared" si="52"/>
        <v>0</v>
      </c>
      <c r="F135" s="73">
        <f t="shared" si="53"/>
        <v>0</v>
      </c>
      <c r="P135" s="151"/>
      <c r="U135" s="76">
        <f t="shared" si="88"/>
        <v>10.834705943388391</v>
      </c>
      <c r="V135" s="71">
        <f t="shared" si="89"/>
        <v>0</v>
      </c>
    </row>
    <row r="136" spans="2:22" s="71" customFormat="1" x14ac:dyDescent="0.3">
      <c r="B136" s="75">
        <f t="shared" si="85"/>
        <v>0</v>
      </c>
      <c r="C136" s="72">
        <f t="shared" si="86"/>
        <v>26</v>
      </c>
      <c r="D136" s="73">
        <f t="shared" si="51"/>
        <v>0</v>
      </c>
      <c r="E136" s="74">
        <f t="shared" si="52"/>
        <v>0</v>
      </c>
      <c r="F136" s="73">
        <f t="shared" si="53"/>
        <v>0</v>
      </c>
      <c r="G136" s="77">
        <f>+G122</f>
        <v>-100</v>
      </c>
      <c r="H136" s="75">
        <f>+C24</f>
        <v>115</v>
      </c>
      <c r="I136" s="75">
        <f t="shared" ref="I136:Q136" si="103">+D24</f>
        <v>116.37499999999999</v>
      </c>
      <c r="J136" s="75">
        <f t="shared" si="103"/>
        <v>87.937499999999986</v>
      </c>
      <c r="K136" s="75">
        <f t="shared" si="103"/>
        <v>92.399999999999977</v>
      </c>
      <c r="L136" s="75">
        <f t="shared" si="103"/>
        <v>78.539999999999978</v>
      </c>
      <c r="M136" s="75">
        <f t="shared" si="103"/>
        <v>0</v>
      </c>
      <c r="N136" s="75">
        <f t="shared" si="103"/>
        <v>0</v>
      </c>
      <c r="O136" s="75">
        <f t="shared" si="103"/>
        <v>0</v>
      </c>
      <c r="P136" s="155">
        <f t="shared" si="103"/>
        <v>0</v>
      </c>
      <c r="Q136" s="75">
        <f t="shared" si="103"/>
        <v>0</v>
      </c>
      <c r="U136" s="76">
        <f t="shared" si="88"/>
        <v>11.918176537727231</v>
      </c>
      <c r="V136" s="71">
        <f t="shared" si="89"/>
        <v>0</v>
      </c>
    </row>
    <row r="137" spans="2:22" s="71" customFormat="1" x14ac:dyDescent="0.3">
      <c r="B137" s="75">
        <f t="shared" si="85"/>
        <v>0</v>
      </c>
      <c r="C137" s="72">
        <f t="shared" si="86"/>
        <v>27</v>
      </c>
      <c r="D137" s="73">
        <f t="shared" si="51"/>
        <v>0</v>
      </c>
      <c r="E137" s="74">
        <f t="shared" si="52"/>
        <v>0</v>
      </c>
      <c r="F137" s="73">
        <f t="shared" si="53"/>
        <v>0</v>
      </c>
      <c r="G137" s="77">
        <f>+G136</f>
        <v>-100</v>
      </c>
      <c r="H137" s="77">
        <f>+H136+G137</f>
        <v>15</v>
      </c>
      <c r="I137" s="77">
        <f t="shared" ref="I137:Q137" si="104">+I136+H137</f>
        <v>131.375</v>
      </c>
      <c r="J137" s="77">
        <f t="shared" si="104"/>
        <v>219.3125</v>
      </c>
      <c r="K137" s="77">
        <f t="shared" si="104"/>
        <v>311.71249999999998</v>
      </c>
      <c r="L137" s="77">
        <f t="shared" si="104"/>
        <v>390.25249999999994</v>
      </c>
      <c r="M137" s="77">
        <f t="shared" si="104"/>
        <v>390.25249999999994</v>
      </c>
      <c r="N137" s="77">
        <f t="shared" si="104"/>
        <v>390.25249999999994</v>
      </c>
      <c r="O137" s="77">
        <f t="shared" si="104"/>
        <v>390.25249999999994</v>
      </c>
      <c r="P137" s="156">
        <f t="shared" si="104"/>
        <v>390.25249999999994</v>
      </c>
      <c r="Q137" s="77">
        <f t="shared" si="104"/>
        <v>390.25249999999994</v>
      </c>
      <c r="U137" s="76">
        <f t="shared" si="88"/>
        <v>13.109994191499954</v>
      </c>
      <c r="V137" s="71">
        <f t="shared" si="89"/>
        <v>0</v>
      </c>
    </row>
    <row r="138" spans="2:22" s="71" customFormat="1" x14ac:dyDescent="0.3">
      <c r="B138" s="75">
        <f t="shared" si="85"/>
        <v>0</v>
      </c>
      <c r="C138" s="72">
        <f t="shared" si="86"/>
        <v>28</v>
      </c>
      <c r="D138" s="73">
        <f t="shared" si="51"/>
        <v>0</v>
      </c>
      <c r="E138" s="74">
        <f t="shared" si="52"/>
        <v>0</v>
      </c>
      <c r="F138" s="73">
        <f t="shared" si="53"/>
        <v>0</v>
      </c>
      <c r="G138" s="71">
        <v>0</v>
      </c>
      <c r="H138" s="71">
        <f>IF(H137&gt;-0.00000000000000001,1,)</f>
        <v>1</v>
      </c>
      <c r="I138" s="71">
        <f t="shared" ref="I138:Q138" si="105">IF(I137&gt;-0.00000000000000001,1,)</f>
        <v>1</v>
      </c>
      <c r="J138" s="71">
        <f t="shared" si="105"/>
        <v>1</v>
      </c>
      <c r="K138" s="71">
        <f t="shared" si="105"/>
        <v>1</v>
      </c>
      <c r="L138" s="71">
        <f t="shared" si="105"/>
        <v>1</v>
      </c>
      <c r="M138" s="71">
        <f t="shared" si="105"/>
        <v>1</v>
      </c>
      <c r="N138" s="71">
        <f t="shared" si="105"/>
        <v>1</v>
      </c>
      <c r="O138" s="71">
        <f t="shared" si="105"/>
        <v>1</v>
      </c>
      <c r="P138" s="151">
        <f t="shared" si="105"/>
        <v>1</v>
      </c>
      <c r="Q138" s="71">
        <f t="shared" si="105"/>
        <v>1</v>
      </c>
      <c r="U138" s="76">
        <f t="shared" si="88"/>
        <v>14.420993610649951</v>
      </c>
      <c r="V138" s="71">
        <f t="shared" si="89"/>
        <v>0</v>
      </c>
    </row>
    <row r="139" spans="2:22" s="71" customFormat="1" x14ac:dyDescent="0.3">
      <c r="B139" s="75">
        <f t="shared" si="85"/>
        <v>0</v>
      </c>
      <c r="C139" s="72">
        <f t="shared" si="86"/>
        <v>29</v>
      </c>
      <c r="D139" s="73">
        <f t="shared" si="51"/>
        <v>0</v>
      </c>
      <c r="E139" s="74">
        <f t="shared" si="52"/>
        <v>0</v>
      </c>
      <c r="F139" s="73">
        <f t="shared" si="53"/>
        <v>0</v>
      </c>
      <c r="H139" s="71">
        <f>+H138-G138</f>
        <v>1</v>
      </c>
      <c r="I139" s="71">
        <f t="shared" ref="I139:Q139" si="106">+I138-H138</f>
        <v>0</v>
      </c>
      <c r="J139" s="71">
        <f t="shared" si="106"/>
        <v>0</v>
      </c>
      <c r="K139" s="71">
        <f t="shared" si="106"/>
        <v>0</v>
      </c>
      <c r="L139" s="71">
        <f t="shared" si="106"/>
        <v>0</v>
      </c>
      <c r="M139" s="71">
        <f t="shared" si="106"/>
        <v>0</v>
      </c>
      <c r="N139" s="71">
        <f t="shared" si="106"/>
        <v>0</v>
      </c>
      <c r="O139" s="71">
        <f t="shared" si="106"/>
        <v>0</v>
      </c>
      <c r="P139" s="151">
        <f t="shared" si="106"/>
        <v>0</v>
      </c>
      <c r="Q139" s="71">
        <f t="shared" si="106"/>
        <v>0</v>
      </c>
      <c r="U139" s="76">
        <f t="shared" si="88"/>
        <v>15.863092971714948</v>
      </c>
      <c r="V139" s="71">
        <f t="shared" si="89"/>
        <v>0</v>
      </c>
    </row>
    <row r="140" spans="2:22" s="71" customFormat="1" x14ac:dyDescent="0.3">
      <c r="B140" s="75">
        <f t="shared" si="85"/>
        <v>0</v>
      </c>
      <c r="C140" s="72">
        <f t="shared" si="86"/>
        <v>30</v>
      </c>
      <c r="D140" s="73">
        <f t="shared" si="51"/>
        <v>0</v>
      </c>
      <c r="E140" s="74">
        <f t="shared" si="52"/>
        <v>0</v>
      </c>
      <c r="F140" s="73">
        <f t="shared" si="53"/>
        <v>0</v>
      </c>
      <c r="H140" s="71">
        <f>+H139*H130</f>
        <v>1</v>
      </c>
      <c r="I140" s="71">
        <f t="shared" ref="I140:Q140" si="107">+I139*I130</f>
        <v>0</v>
      </c>
      <c r="J140" s="71">
        <f t="shared" si="107"/>
        <v>0</v>
      </c>
      <c r="K140" s="71">
        <f t="shared" si="107"/>
        <v>0</v>
      </c>
      <c r="L140" s="71">
        <f t="shared" si="107"/>
        <v>0</v>
      </c>
      <c r="M140" s="71">
        <f t="shared" si="107"/>
        <v>0</v>
      </c>
      <c r="N140" s="71">
        <f t="shared" si="107"/>
        <v>0</v>
      </c>
      <c r="O140" s="71">
        <f t="shared" si="107"/>
        <v>0</v>
      </c>
      <c r="P140" s="151">
        <f t="shared" si="107"/>
        <v>0</v>
      </c>
      <c r="Q140" s="71">
        <f t="shared" si="107"/>
        <v>0</v>
      </c>
      <c r="R140" s="71">
        <f>SUM(H140:Q140)</f>
        <v>1</v>
      </c>
      <c r="U140" s="76">
        <f t="shared" si="88"/>
        <v>17.449402268886445</v>
      </c>
      <c r="V140" s="71">
        <f t="shared" si="89"/>
        <v>0</v>
      </c>
    </row>
    <row r="141" spans="2:22" s="71" customFormat="1" x14ac:dyDescent="0.3">
      <c r="B141" s="75">
        <f t="shared" si="85"/>
        <v>0</v>
      </c>
      <c r="C141" s="72">
        <f t="shared" si="86"/>
        <v>31</v>
      </c>
      <c r="D141" s="73">
        <f t="shared" si="51"/>
        <v>0</v>
      </c>
      <c r="E141" s="74">
        <f t="shared" si="52"/>
        <v>0</v>
      </c>
      <c r="F141" s="73">
        <f t="shared" si="53"/>
        <v>0</v>
      </c>
      <c r="H141" s="78">
        <f>+H137/(H137-G137)</f>
        <v>0.13043478260869565</v>
      </c>
      <c r="I141" s="78">
        <f>+I137/(I137-H137)</f>
        <v>1.1288936627282491</v>
      </c>
      <c r="J141" s="78">
        <f>+J137/(J137-I137)</f>
        <v>2.4939587775408669</v>
      </c>
      <c r="K141" s="78">
        <f t="shared" ref="K141:Q141" si="108">+K137/(K137-J137)</f>
        <v>3.3735119047619055</v>
      </c>
      <c r="L141" s="78">
        <f t="shared" si="108"/>
        <v>4.968837535014007</v>
      </c>
      <c r="M141" s="78" t="e">
        <f t="shared" si="108"/>
        <v>#DIV/0!</v>
      </c>
      <c r="N141" s="78" t="e">
        <f t="shared" si="108"/>
        <v>#DIV/0!</v>
      </c>
      <c r="O141" s="78" t="e">
        <f t="shared" si="108"/>
        <v>#DIV/0!</v>
      </c>
      <c r="P141" s="157" t="e">
        <f t="shared" si="108"/>
        <v>#DIV/0!</v>
      </c>
      <c r="Q141" s="78" t="e">
        <f t="shared" si="108"/>
        <v>#DIV/0!</v>
      </c>
      <c r="U141" s="76">
        <f t="shared" si="88"/>
        <v>19.194342495775089</v>
      </c>
      <c r="V141" s="71">
        <f t="shared" si="89"/>
        <v>0</v>
      </c>
    </row>
    <row r="142" spans="2:22" s="71" customFormat="1" x14ac:dyDescent="0.3">
      <c r="B142" s="75">
        <f t="shared" si="85"/>
        <v>0</v>
      </c>
      <c r="C142" s="72">
        <f t="shared" si="86"/>
        <v>32</v>
      </c>
      <c r="D142" s="73">
        <f t="shared" si="51"/>
        <v>0</v>
      </c>
      <c r="E142" s="74">
        <f t="shared" si="52"/>
        <v>0</v>
      </c>
      <c r="F142" s="73">
        <f t="shared" si="53"/>
        <v>0</v>
      </c>
      <c r="H142" s="71">
        <f>+H141*H139</f>
        <v>0.13043478260869565</v>
      </c>
      <c r="I142" s="71">
        <f t="shared" ref="I142:Q142" si="109">+I141*I139</f>
        <v>0</v>
      </c>
      <c r="J142" s="71">
        <f t="shared" si="109"/>
        <v>0</v>
      </c>
      <c r="K142" s="71">
        <f t="shared" si="109"/>
        <v>0</v>
      </c>
      <c r="L142" s="71">
        <f t="shared" si="109"/>
        <v>0</v>
      </c>
      <c r="M142" s="71" t="e">
        <f t="shared" si="109"/>
        <v>#DIV/0!</v>
      </c>
      <c r="N142" s="71" t="e">
        <f t="shared" si="109"/>
        <v>#DIV/0!</v>
      </c>
      <c r="O142" s="71" t="e">
        <f t="shared" si="109"/>
        <v>#DIV/0!</v>
      </c>
      <c r="P142" s="151" t="e">
        <f t="shared" si="109"/>
        <v>#DIV/0!</v>
      </c>
      <c r="Q142" s="71" t="e">
        <f t="shared" si="109"/>
        <v>#DIV/0!</v>
      </c>
      <c r="R142" s="71" t="e">
        <f>SUM(H142:Q142)</f>
        <v>#DIV/0!</v>
      </c>
      <c r="U142" s="76">
        <f t="shared" si="88"/>
        <v>21.113776745352599</v>
      </c>
      <c r="V142" s="71">
        <f t="shared" si="89"/>
        <v>0</v>
      </c>
    </row>
    <row r="143" spans="2:22" s="71" customFormat="1" x14ac:dyDescent="0.3">
      <c r="B143" s="75">
        <f t="shared" si="85"/>
        <v>0</v>
      </c>
      <c r="C143" s="72">
        <f t="shared" si="86"/>
        <v>33</v>
      </c>
      <c r="D143" s="73">
        <f t="shared" si="51"/>
        <v>0</v>
      </c>
      <c r="E143" s="74">
        <f t="shared" si="52"/>
        <v>0</v>
      </c>
      <c r="F143" s="73">
        <f t="shared" si="53"/>
        <v>0</v>
      </c>
      <c r="P143" s="151"/>
      <c r="U143" s="76">
        <f t="shared" si="88"/>
        <v>23.225154419887861</v>
      </c>
      <c r="V143" s="71">
        <f t="shared" si="89"/>
        <v>0</v>
      </c>
    </row>
    <row r="144" spans="2:22" s="71" customFormat="1" x14ac:dyDescent="0.3">
      <c r="B144" s="75">
        <f t="shared" si="85"/>
        <v>0</v>
      </c>
      <c r="C144" s="72">
        <f t="shared" si="86"/>
        <v>34</v>
      </c>
      <c r="D144" s="73">
        <f t="shared" si="51"/>
        <v>0</v>
      </c>
      <c r="E144" s="74">
        <f t="shared" si="52"/>
        <v>0</v>
      </c>
      <c r="F144" s="73">
        <f t="shared" si="53"/>
        <v>0</v>
      </c>
      <c r="P144" s="151"/>
      <c r="R144" s="71" t="e">
        <f>+R140-R142</f>
        <v>#DIV/0!</v>
      </c>
      <c r="U144" s="76">
        <f t="shared" si="88"/>
        <v>25.547669861876649</v>
      </c>
      <c r="V144" s="71">
        <f t="shared" si="89"/>
        <v>0</v>
      </c>
    </row>
    <row r="145" spans="2:22" s="71" customFormat="1" x14ac:dyDescent="0.3">
      <c r="B145" s="75">
        <f t="shared" si="85"/>
        <v>0</v>
      </c>
      <c r="C145" s="72">
        <f t="shared" si="86"/>
        <v>35</v>
      </c>
      <c r="D145" s="73">
        <f t="shared" si="51"/>
        <v>0</v>
      </c>
      <c r="E145" s="74">
        <f t="shared" si="52"/>
        <v>0</v>
      </c>
      <c r="F145" s="73">
        <f t="shared" si="53"/>
        <v>0</v>
      </c>
      <c r="P145" s="151"/>
      <c r="U145" s="76">
        <f t="shared" si="88"/>
        <v>28.102436848064315</v>
      </c>
      <c r="V145" s="71">
        <f t="shared" si="89"/>
        <v>0</v>
      </c>
    </row>
    <row r="146" spans="2:22" s="61" customFormat="1" x14ac:dyDescent="0.3">
      <c r="B146" s="75">
        <f t="shared" si="85"/>
        <v>0</v>
      </c>
      <c r="C146" s="60">
        <f t="shared" si="86"/>
        <v>36</v>
      </c>
      <c r="D146" s="65">
        <f t="shared" si="51"/>
        <v>0</v>
      </c>
      <c r="E146" s="66">
        <f t="shared" si="52"/>
        <v>0</v>
      </c>
      <c r="F146" s="65">
        <f t="shared" si="53"/>
        <v>0</v>
      </c>
      <c r="P146" s="150"/>
      <c r="U146" s="68">
        <f t="shared" si="88"/>
        <v>30.912680532870748</v>
      </c>
      <c r="V146" s="61">
        <f t="shared" si="89"/>
        <v>0</v>
      </c>
    </row>
    <row r="147" spans="2:22" s="61" customFormat="1" x14ac:dyDescent="0.3">
      <c r="B147" s="75">
        <f t="shared" si="85"/>
        <v>0</v>
      </c>
      <c r="C147" s="60">
        <f t="shared" si="86"/>
        <v>37</v>
      </c>
      <c r="D147" s="65">
        <f t="shared" si="51"/>
        <v>0</v>
      </c>
      <c r="E147" s="66">
        <f t="shared" si="52"/>
        <v>0</v>
      </c>
      <c r="F147" s="65">
        <f t="shared" si="53"/>
        <v>0</v>
      </c>
      <c r="P147" s="150"/>
      <c r="U147" s="68">
        <f t="shared" si="88"/>
        <v>34.003948586157826</v>
      </c>
      <c r="V147" s="61">
        <f t="shared" si="89"/>
        <v>0</v>
      </c>
    </row>
    <row r="148" spans="2:22" s="61" customFormat="1" x14ac:dyDescent="0.3">
      <c r="B148" s="75">
        <f t="shared" si="85"/>
        <v>0</v>
      </c>
      <c r="C148" s="60">
        <f t="shared" si="86"/>
        <v>38</v>
      </c>
      <c r="D148" s="65">
        <f t="shared" si="51"/>
        <v>0</v>
      </c>
      <c r="E148" s="66">
        <f t="shared" si="52"/>
        <v>0</v>
      </c>
      <c r="F148" s="65">
        <f t="shared" si="53"/>
        <v>0</v>
      </c>
      <c r="P148" s="150"/>
      <c r="U148" s="68">
        <f t="shared" si="88"/>
        <v>37.404343444773609</v>
      </c>
      <c r="V148" s="61">
        <f t="shared" si="89"/>
        <v>0</v>
      </c>
    </row>
    <row r="149" spans="2:22" s="61" customFormat="1" x14ac:dyDescent="0.3">
      <c r="B149" s="75">
        <f t="shared" si="85"/>
        <v>0</v>
      </c>
      <c r="C149" s="60">
        <f t="shared" si="86"/>
        <v>39</v>
      </c>
      <c r="D149" s="65">
        <f t="shared" si="51"/>
        <v>0</v>
      </c>
      <c r="E149" s="66">
        <f t="shared" si="52"/>
        <v>0</v>
      </c>
      <c r="F149" s="65">
        <f t="shared" si="53"/>
        <v>0</v>
      </c>
      <c r="P149" s="150"/>
      <c r="U149" s="68">
        <f t="shared" si="88"/>
        <v>41.144777789250973</v>
      </c>
      <c r="V149" s="61">
        <f t="shared" si="89"/>
        <v>0</v>
      </c>
    </row>
    <row r="150" spans="2:22" s="61" customFormat="1" x14ac:dyDescent="0.3">
      <c r="B150" s="75">
        <f t="shared" si="85"/>
        <v>0</v>
      </c>
      <c r="C150" s="60">
        <f t="shared" si="86"/>
        <v>40</v>
      </c>
      <c r="D150" s="65">
        <f t="shared" si="51"/>
        <v>0</v>
      </c>
      <c r="E150" s="66">
        <f t="shared" si="52"/>
        <v>0</v>
      </c>
      <c r="F150" s="65">
        <f t="shared" si="53"/>
        <v>0</v>
      </c>
      <c r="P150" s="150"/>
      <c r="U150" s="68">
        <f t="shared" si="88"/>
        <v>45.259255568176073</v>
      </c>
      <c r="V150" s="61">
        <f t="shared" si="89"/>
        <v>0</v>
      </c>
    </row>
    <row r="151" spans="2:22" s="61" customFormat="1" x14ac:dyDescent="0.3">
      <c r="B151" s="75">
        <f t="shared" si="85"/>
        <v>0</v>
      </c>
      <c r="C151" s="60">
        <f t="shared" si="86"/>
        <v>41</v>
      </c>
      <c r="D151" s="65">
        <f t="shared" si="51"/>
        <v>0</v>
      </c>
      <c r="E151" s="66">
        <f t="shared" si="52"/>
        <v>0</v>
      </c>
      <c r="F151" s="65">
        <f t="shared" si="53"/>
        <v>0</v>
      </c>
      <c r="P151" s="150"/>
      <c r="U151" s="68">
        <f t="shared" si="88"/>
        <v>49.785181124993684</v>
      </c>
      <c r="V151" s="61">
        <f t="shared" si="89"/>
        <v>0</v>
      </c>
    </row>
    <row r="152" spans="2:22" s="61" customFormat="1" x14ac:dyDescent="0.3">
      <c r="B152" s="75">
        <f t="shared" si="85"/>
        <v>0</v>
      </c>
      <c r="C152" s="60">
        <f t="shared" si="86"/>
        <v>42</v>
      </c>
      <c r="D152" s="65">
        <f t="shared" si="51"/>
        <v>0</v>
      </c>
      <c r="E152" s="66">
        <f t="shared" si="52"/>
        <v>0</v>
      </c>
      <c r="F152" s="65">
        <f t="shared" si="53"/>
        <v>0</v>
      </c>
      <c r="P152" s="150"/>
      <c r="U152" s="68">
        <f t="shared" si="88"/>
        <v>54.763699237493057</v>
      </c>
      <c r="V152" s="61">
        <f t="shared" si="89"/>
        <v>0</v>
      </c>
    </row>
    <row r="153" spans="2:22" s="61" customFormat="1" x14ac:dyDescent="0.3">
      <c r="B153" s="75">
        <f t="shared" si="85"/>
        <v>0</v>
      </c>
      <c r="C153" s="60">
        <f t="shared" si="86"/>
        <v>43</v>
      </c>
      <c r="D153" s="65">
        <f t="shared" si="51"/>
        <v>0</v>
      </c>
      <c r="E153" s="66">
        <f t="shared" si="52"/>
        <v>0</v>
      </c>
      <c r="F153" s="65">
        <f t="shared" si="53"/>
        <v>0</v>
      </c>
      <c r="P153" s="150"/>
      <c r="U153" s="68">
        <f t="shared" si="88"/>
        <v>60.240069161242367</v>
      </c>
      <c r="V153" s="61">
        <f t="shared" si="89"/>
        <v>0</v>
      </c>
    </row>
    <row r="154" spans="2:22" s="61" customFormat="1" x14ac:dyDescent="0.3">
      <c r="B154" s="75">
        <f t="shared" si="85"/>
        <v>0</v>
      </c>
      <c r="C154" s="60">
        <f t="shared" si="86"/>
        <v>44</v>
      </c>
      <c r="D154" s="65">
        <f t="shared" si="51"/>
        <v>0</v>
      </c>
      <c r="E154" s="66">
        <f t="shared" si="52"/>
        <v>0</v>
      </c>
      <c r="F154" s="65">
        <f t="shared" si="53"/>
        <v>0</v>
      </c>
      <c r="P154" s="150"/>
      <c r="U154" s="68">
        <f t="shared" si="88"/>
        <v>66.26407607736661</v>
      </c>
      <c r="V154" s="61">
        <f t="shared" si="89"/>
        <v>0</v>
      </c>
    </row>
    <row r="155" spans="2:22" s="61" customFormat="1" x14ac:dyDescent="0.3">
      <c r="B155" s="75">
        <f t="shared" si="85"/>
        <v>0</v>
      </c>
      <c r="C155" s="60">
        <f t="shared" si="86"/>
        <v>45</v>
      </c>
      <c r="D155" s="65">
        <f t="shared" si="51"/>
        <v>0</v>
      </c>
      <c r="E155" s="66">
        <f t="shared" si="52"/>
        <v>0</v>
      </c>
      <c r="F155" s="65">
        <f t="shared" si="53"/>
        <v>0</v>
      </c>
      <c r="P155" s="150"/>
      <c r="U155" s="68">
        <f t="shared" si="88"/>
        <v>72.890483685103277</v>
      </c>
      <c r="V155" s="61">
        <f t="shared" si="89"/>
        <v>0</v>
      </c>
    </row>
    <row r="156" spans="2:22" s="61" customFormat="1" x14ac:dyDescent="0.3">
      <c r="B156" s="75">
        <f t="shared" si="85"/>
        <v>0</v>
      </c>
      <c r="C156" s="60">
        <f t="shared" si="86"/>
        <v>46</v>
      </c>
      <c r="D156" s="65">
        <f t="shared" si="51"/>
        <v>0</v>
      </c>
      <c r="E156" s="66">
        <f t="shared" si="52"/>
        <v>0</v>
      </c>
      <c r="F156" s="65">
        <f t="shared" si="53"/>
        <v>0</v>
      </c>
      <c r="P156" s="150"/>
      <c r="U156" s="68">
        <f t="shared" si="88"/>
        <v>80.179532053613613</v>
      </c>
      <c r="V156" s="61">
        <f t="shared" si="89"/>
        <v>0</v>
      </c>
    </row>
    <row r="157" spans="2:22" s="61" customFormat="1" x14ac:dyDescent="0.3">
      <c r="B157" s="75">
        <f t="shared" si="85"/>
        <v>0</v>
      </c>
      <c r="C157" s="60">
        <f t="shared" si="86"/>
        <v>47</v>
      </c>
      <c r="D157" s="65">
        <f t="shared" si="51"/>
        <v>0</v>
      </c>
      <c r="E157" s="66">
        <f t="shared" si="52"/>
        <v>0</v>
      </c>
      <c r="F157" s="65">
        <f t="shared" si="53"/>
        <v>0</v>
      </c>
      <c r="P157" s="150"/>
      <c r="U157" s="68">
        <f t="shared" si="88"/>
        <v>88.197485258974979</v>
      </c>
      <c r="V157" s="61">
        <f t="shared" si="89"/>
        <v>0</v>
      </c>
    </row>
    <row r="158" spans="2:22" s="61" customFormat="1" x14ac:dyDescent="0.3">
      <c r="B158" s="75">
        <f t="shared" si="85"/>
        <v>0</v>
      </c>
      <c r="C158" s="60">
        <f t="shared" si="86"/>
        <v>48</v>
      </c>
      <c r="D158" s="65">
        <f t="shared" si="51"/>
        <v>0</v>
      </c>
      <c r="E158" s="66">
        <f t="shared" si="52"/>
        <v>0</v>
      </c>
      <c r="F158" s="65">
        <f t="shared" si="53"/>
        <v>0</v>
      </c>
      <c r="P158" s="150"/>
      <c r="U158" s="68">
        <f t="shared" si="88"/>
        <v>97.017233784872488</v>
      </c>
      <c r="V158" s="61">
        <f t="shared" si="89"/>
        <v>0</v>
      </c>
    </row>
    <row r="159" spans="2:22" s="61" customFormat="1" x14ac:dyDescent="0.3">
      <c r="B159" s="75">
        <f t="shared" si="85"/>
        <v>0</v>
      </c>
      <c r="C159" s="60">
        <f t="shared" si="86"/>
        <v>49</v>
      </c>
      <c r="D159" s="65">
        <f t="shared" si="51"/>
        <v>0</v>
      </c>
      <c r="E159" s="66">
        <f t="shared" si="52"/>
        <v>0</v>
      </c>
      <c r="F159" s="65">
        <f t="shared" si="53"/>
        <v>0</v>
      </c>
      <c r="P159" s="150"/>
      <c r="U159" s="68">
        <f t="shared" si="88"/>
        <v>106.71895716335975</v>
      </c>
      <c r="V159" s="61">
        <f t="shared" si="89"/>
        <v>0</v>
      </c>
    </row>
    <row r="160" spans="2:22" s="61" customFormat="1" x14ac:dyDescent="0.3">
      <c r="B160" s="75">
        <f t="shared" si="85"/>
        <v>0</v>
      </c>
      <c r="C160" s="60">
        <f t="shared" si="86"/>
        <v>50</v>
      </c>
      <c r="D160" s="65">
        <f t="shared" si="51"/>
        <v>0</v>
      </c>
      <c r="E160" s="66">
        <f t="shared" si="52"/>
        <v>0</v>
      </c>
      <c r="F160" s="65">
        <f t="shared" si="53"/>
        <v>0</v>
      </c>
      <c r="P160" s="150"/>
      <c r="U160" s="68">
        <f t="shared" si="88"/>
        <v>117.39085287969573</v>
      </c>
      <c r="V160" s="61">
        <f t="shared" si="89"/>
        <v>0</v>
      </c>
    </row>
    <row r="161" spans="2:22" s="61" customFormat="1" x14ac:dyDescent="0.3">
      <c r="B161" s="64">
        <f>SUM(B121:B160)</f>
        <v>0</v>
      </c>
      <c r="C161" s="60"/>
      <c r="D161" s="60"/>
      <c r="E161" s="60"/>
      <c r="F161" s="60"/>
      <c r="P161" s="150"/>
      <c r="V161" s="61">
        <f>SUM(V121:V160)</f>
        <v>0</v>
      </c>
    </row>
    <row r="162" spans="2:22" s="61" customFormat="1" x14ac:dyDescent="0.3">
      <c r="C162" s="60"/>
      <c r="D162" s="60"/>
      <c r="E162" s="60"/>
      <c r="F162" s="60"/>
      <c r="P162" s="150"/>
    </row>
    <row r="163" spans="2:22" s="61" customFormat="1" x14ac:dyDescent="0.3">
      <c r="C163" s="60"/>
      <c r="D163" s="60"/>
      <c r="E163" s="60"/>
      <c r="F163" s="60"/>
      <c r="P163" s="150"/>
    </row>
    <row r="164" spans="2:22" s="61" customFormat="1" x14ac:dyDescent="0.3">
      <c r="C164" s="60"/>
      <c r="D164" s="60"/>
      <c r="E164" s="60"/>
      <c r="F164" s="60"/>
      <c r="P164" s="150"/>
    </row>
    <row r="165" spans="2:22" s="61" customFormat="1" x14ac:dyDescent="0.3">
      <c r="C165" s="60"/>
      <c r="D165" s="60"/>
      <c r="E165" s="60"/>
      <c r="F165" s="60"/>
      <c r="P165" s="150"/>
    </row>
    <row r="166" spans="2:22" s="61" customFormat="1" x14ac:dyDescent="0.3">
      <c r="C166" s="60"/>
      <c r="D166" s="60"/>
      <c r="E166" s="60"/>
      <c r="F166" s="60"/>
      <c r="P166" s="150"/>
    </row>
    <row r="167" spans="2:22" s="61" customFormat="1" x14ac:dyDescent="0.3">
      <c r="C167" s="60"/>
      <c r="D167" s="60"/>
      <c r="E167" s="60"/>
      <c r="F167" s="60"/>
      <c r="P167" s="150"/>
    </row>
    <row r="168" spans="2:22" s="61" customFormat="1" x14ac:dyDescent="0.3">
      <c r="C168" s="60"/>
      <c r="D168" s="60"/>
      <c r="E168" s="60"/>
      <c r="F168" s="60"/>
      <c r="P168" s="150"/>
    </row>
    <row r="169" spans="2:22" s="61" customFormat="1" x14ac:dyDescent="0.3">
      <c r="C169" s="60"/>
      <c r="D169" s="60"/>
      <c r="E169" s="60"/>
      <c r="F169" s="60"/>
      <c r="P169" s="150"/>
    </row>
    <row r="170" spans="2:22" s="61" customFormat="1" x14ac:dyDescent="0.3">
      <c r="C170" s="60"/>
      <c r="D170" s="60"/>
      <c r="E170" s="60"/>
      <c r="F170" s="60"/>
      <c r="P170" s="150"/>
    </row>
    <row r="171" spans="2:22" s="61" customFormat="1" x14ac:dyDescent="0.3">
      <c r="C171" s="60"/>
      <c r="D171" s="60"/>
      <c r="E171" s="60"/>
      <c r="F171" s="60"/>
      <c r="P171" s="150"/>
    </row>
    <row r="172" spans="2:22" s="61" customFormat="1" x14ac:dyDescent="0.3">
      <c r="C172" s="60"/>
      <c r="D172" s="60"/>
      <c r="E172" s="60"/>
      <c r="F172" s="60"/>
      <c r="P172" s="150"/>
    </row>
    <row r="173" spans="2:22" s="61" customFormat="1" x14ac:dyDescent="0.3">
      <c r="C173" s="60"/>
      <c r="D173" s="60"/>
      <c r="E173" s="60"/>
      <c r="F173" s="60"/>
      <c r="P173" s="150"/>
    </row>
    <row r="174" spans="2:22" s="61" customFormat="1" x14ac:dyDescent="0.3">
      <c r="C174" s="60"/>
      <c r="D174" s="60"/>
      <c r="E174" s="60"/>
      <c r="F174" s="60"/>
      <c r="P174" s="150"/>
    </row>
    <row r="175" spans="2:22" s="61" customFormat="1" x14ac:dyDescent="0.3">
      <c r="C175" s="60"/>
      <c r="D175" s="60"/>
      <c r="E175" s="60"/>
      <c r="F175" s="60"/>
      <c r="P175" s="150"/>
    </row>
    <row r="176" spans="2:22" s="61" customFormat="1" x14ac:dyDescent="0.3">
      <c r="C176" s="60"/>
      <c r="D176" s="60"/>
      <c r="E176" s="60"/>
      <c r="F176" s="60"/>
      <c r="P176" s="150"/>
    </row>
    <row r="177" spans="3:16" s="61" customFormat="1" x14ac:dyDescent="0.3">
      <c r="C177" s="60"/>
      <c r="D177" s="60"/>
      <c r="E177" s="60"/>
      <c r="F177" s="60"/>
      <c r="P177" s="150"/>
    </row>
    <row r="178" spans="3:16" s="61" customFormat="1" x14ac:dyDescent="0.3">
      <c r="C178" s="60"/>
      <c r="D178" s="60"/>
      <c r="E178" s="60"/>
      <c r="F178" s="60"/>
      <c r="P178" s="150"/>
    </row>
    <row r="179" spans="3:16" s="61" customFormat="1" x14ac:dyDescent="0.3">
      <c r="C179" s="60"/>
      <c r="D179" s="60"/>
      <c r="E179" s="60"/>
      <c r="F179" s="60"/>
      <c r="P179" s="150"/>
    </row>
    <row r="180" spans="3:16" s="61" customFormat="1" x14ac:dyDescent="0.3">
      <c r="C180" s="60"/>
      <c r="D180" s="60"/>
      <c r="E180" s="60"/>
      <c r="F180" s="60"/>
      <c r="P180" s="150"/>
    </row>
    <row r="181" spans="3:16" s="61" customFormat="1" x14ac:dyDescent="0.3">
      <c r="C181" s="60"/>
      <c r="D181" s="60"/>
      <c r="E181" s="60"/>
      <c r="F181" s="60"/>
      <c r="P181" s="150"/>
    </row>
    <row r="182" spans="3:16" s="61" customFormat="1" x14ac:dyDescent="0.3">
      <c r="C182" s="60"/>
      <c r="D182" s="60"/>
      <c r="E182" s="60"/>
      <c r="F182" s="60"/>
      <c r="P182" s="150"/>
    </row>
    <row r="183" spans="3:16" s="61" customFormat="1" x14ac:dyDescent="0.3">
      <c r="C183" s="60"/>
      <c r="D183" s="60"/>
      <c r="E183" s="60"/>
      <c r="F183" s="60"/>
      <c r="P183" s="150"/>
    </row>
    <row r="184" spans="3:16" s="61" customFormat="1" x14ac:dyDescent="0.3">
      <c r="C184" s="60"/>
      <c r="D184" s="60"/>
      <c r="E184" s="60"/>
      <c r="F184" s="60"/>
      <c r="P184" s="150"/>
    </row>
    <row r="185" spans="3:16" s="61" customFormat="1" x14ac:dyDescent="0.3">
      <c r="C185" s="60"/>
      <c r="D185" s="60"/>
      <c r="E185" s="60"/>
      <c r="F185" s="60"/>
      <c r="P185" s="150"/>
    </row>
    <row r="186" spans="3:16" s="61" customFormat="1" x14ac:dyDescent="0.3">
      <c r="C186" s="60"/>
      <c r="D186" s="60"/>
      <c r="E186" s="60"/>
      <c r="F186" s="60"/>
      <c r="P186" s="150"/>
    </row>
    <row r="187" spans="3:16" s="61" customFormat="1" x14ac:dyDescent="0.3">
      <c r="C187" s="60"/>
      <c r="D187" s="60"/>
      <c r="E187" s="60"/>
      <c r="F187" s="60"/>
      <c r="P187" s="150"/>
    </row>
    <row r="188" spans="3:16" s="61" customFormat="1" x14ac:dyDescent="0.3">
      <c r="C188" s="60"/>
      <c r="D188" s="60"/>
      <c r="E188" s="60"/>
      <c r="F188" s="60"/>
      <c r="P188" s="150"/>
    </row>
    <row r="189" spans="3:16" s="61" customFormat="1" x14ac:dyDescent="0.3">
      <c r="C189" s="60"/>
      <c r="D189" s="60"/>
      <c r="E189" s="60"/>
      <c r="F189" s="60"/>
      <c r="P189" s="150"/>
    </row>
    <row r="190" spans="3:16" s="61" customFormat="1" x14ac:dyDescent="0.3">
      <c r="C190" s="60"/>
      <c r="D190" s="60"/>
      <c r="E190" s="60"/>
      <c r="F190" s="60"/>
      <c r="P190" s="150"/>
    </row>
    <row r="191" spans="3:16" s="61" customFormat="1" x14ac:dyDescent="0.3">
      <c r="C191" s="60"/>
      <c r="D191" s="60"/>
      <c r="E191" s="60"/>
      <c r="F191" s="60"/>
      <c r="P191" s="150"/>
    </row>
    <row r="192" spans="3:16" s="61" customFormat="1" x14ac:dyDescent="0.3">
      <c r="C192" s="60"/>
      <c r="D192" s="60"/>
      <c r="E192" s="60"/>
      <c r="F192" s="60"/>
      <c r="P192" s="150"/>
    </row>
    <row r="193" spans="3:16" s="61" customFormat="1" x14ac:dyDescent="0.3">
      <c r="C193" s="60"/>
      <c r="D193" s="60"/>
      <c r="E193" s="60"/>
      <c r="F193" s="60"/>
      <c r="P193" s="150"/>
    </row>
    <row r="194" spans="3:16" s="61" customFormat="1" x14ac:dyDescent="0.3">
      <c r="C194" s="60"/>
      <c r="D194" s="60"/>
      <c r="E194" s="60"/>
      <c r="F194" s="60"/>
      <c r="P194" s="150"/>
    </row>
    <row r="195" spans="3:16" s="61" customFormat="1" x14ac:dyDescent="0.3">
      <c r="C195" s="60"/>
      <c r="D195" s="60"/>
      <c r="E195" s="60"/>
      <c r="F195" s="60"/>
      <c r="P195" s="150"/>
    </row>
    <row r="196" spans="3:16" s="61" customFormat="1" x14ac:dyDescent="0.3">
      <c r="C196" s="60"/>
      <c r="D196" s="60"/>
      <c r="E196" s="60"/>
      <c r="F196" s="60"/>
      <c r="P196" s="150"/>
    </row>
    <row r="197" spans="3:16" s="61" customFormat="1" x14ac:dyDescent="0.3">
      <c r="C197" s="60"/>
      <c r="D197" s="60"/>
      <c r="E197" s="60"/>
      <c r="F197" s="60"/>
      <c r="P197" s="150"/>
    </row>
    <row r="198" spans="3:16" s="61" customFormat="1" x14ac:dyDescent="0.3">
      <c r="C198" s="60"/>
      <c r="D198" s="60"/>
      <c r="E198" s="60"/>
      <c r="F198" s="60"/>
      <c r="P198" s="150"/>
    </row>
    <row r="199" spans="3:16" s="61" customFormat="1" x14ac:dyDescent="0.3">
      <c r="C199" s="60"/>
      <c r="D199" s="60"/>
      <c r="E199" s="60"/>
      <c r="F199" s="60"/>
      <c r="P199" s="150"/>
    </row>
    <row r="200" spans="3:16" s="61" customFormat="1" x14ac:dyDescent="0.3">
      <c r="C200" s="60"/>
      <c r="D200" s="60"/>
      <c r="E200" s="60"/>
      <c r="F200" s="60"/>
      <c r="P200" s="150"/>
    </row>
    <row r="201" spans="3:16" s="61" customFormat="1" x14ac:dyDescent="0.3">
      <c r="C201" s="60"/>
      <c r="D201" s="60"/>
      <c r="E201" s="60"/>
      <c r="F201" s="60"/>
      <c r="P201" s="150"/>
    </row>
    <row r="202" spans="3:16" s="61" customFormat="1" x14ac:dyDescent="0.3">
      <c r="C202" s="60"/>
      <c r="D202" s="60"/>
      <c r="E202" s="60"/>
      <c r="F202" s="60"/>
      <c r="P202" s="150"/>
    </row>
    <row r="203" spans="3:16" s="61" customFormat="1" x14ac:dyDescent="0.3">
      <c r="C203" s="60"/>
      <c r="D203" s="60"/>
      <c r="E203" s="60"/>
      <c r="F203" s="60"/>
      <c r="P203" s="150"/>
    </row>
    <row r="204" spans="3:16" s="81" customFormat="1" x14ac:dyDescent="0.3">
      <c r="C204" s="60"/>
      <c r="D204" s="80"/>
      <c r="E204" s="80"/>
      <c r="F204" s="80"/>
      <c r="P204" s="150"/>
    </row>
    <row r="205" spans="3:16" s="81" customFormat="1" x14ac:dyDescent="0.3">
      <c r="C205" s="60"/>
      <c r="D205" s="80"/>
      <c r="E205" s="80"/>
      <c r="F205" s="80"/>
      <c r="P205" s="150"/>
    </row>
    <row r="206" spans="3:16" s="81" customFormat="1" x14ac:dyDescent="0.3">
      <c r="C206" s="60"/>
      <c r="P206" s="150"/>
    </row>
    <row r="207" spans="3:16" s="81" customFormat="1" x14ac:dyDescent="0.3">
      <c r="C207" s="60"/>
      <c r="P207" s="150"/>
    </row>
    <row r="208" spans="3:16" s="81" customFormat="1" x14ac:dyDescent="0.3">
      <c r="C208" s="60"/>
      <c r="P208" s="150"/>
    </row>
    <row r="209" spans="2:56" s="81" customFormat="1" x14ac:dyDescent="0.3">
      <c r="C209" s="60"/>
      <c r="P209" s="150"/>
    </row>
    <row r="210" spans="2:56" s="81" customFormat="1" x14ac:dyDescent="0.3">
      <c r="C210" s="60"/>
      <c r="P210" s="150"/>
    </row>
    <row r="211" spans="2:56" s="81" customFormat="1" x14ac:dyDescent="0.3">
      <c r="C211" s="60"/>
      <c r="P211" s="150"/>
    </row>
    <row r="212" spans="2:56" s="81" customFormat="1" x14ac:dyDescent="0.3">
      <c r="C212" s="60"/>
      <c r="P212" s="150"/>
    </row>
    <row r="213" spans="2:56" s="81" customFormat="1" x14ac:dyDescent="0.3">
      <c r="C213" s="60"/>
      <c r="P213" s="150"/>
    </row>
    <row r="214" spans="2:56" s="81" customFormat="1" x14ac:dyDescent="0.3">
      <c r="C214" s="60"/>
      <c r="P214" s="150"/>
    </row>
    <row r="215" spans="2:56" s="81" customFormat="1" x14ac:dyDescent="0.3">
      <c r="C215" s="60"/>
      <c r="P215" s="150"/>
    </row>
    <row r="216" spans="2:56" s="81" customFormat="1" x14ac:dyDescent="0.3">
      <c r="C216" s="60"/>
      <c r="P216" s="150"/>
    </row>
    <row r="217" spans="2:56" s="81" customFormat="1" x14ac:dyDescent="0.3">
      <c r="C217" s="60"/>
      <c r="P217" s="150"/>
    </row>
    <row r="218" spans="2:56" s="81" customFormat="1" x14ac:dyDescent="0.3">
      <c r="C218" s="60"/>
      <c r="P218" s="150"/>
    </row>
    <row r="219" spans="2:56" s="81" customFormat="1" x14ac:dyDescent="0.3">
      <c r="C219" s="60">
        <v>0</v>
      </c>
      <c r="D219" s="60">
        <v>1</v>
      </c>
      <c r="E219" s="60">
        <v>2</v>
      </c>
      <c r="F219" s="60">
        <v>3</v>
      </c>
      <c r="G219" s="60">
        <v>4</v>
      </c>
      <c r="H219" s="60">
        <v>5</v>
      </c>
      <c r="I219" s="60">
        <v>6</v>
      </c>
      <c r="J219" s="60">
        <v>7</v>
      </c>
      <c r="K219" s="60">
        <v>8</v>
      </c>
      <c r="L219" s="60">
        <v>9</v>
      </c>
      <c r="M219" s="60">
        <v>10</v>
      </c>
      <c r="N219" s="60">
        <v>11</v>
      </c>
      <c r="O219" s="60">
        <v>12</v>
      </c>
      <c r="P219" s="158">
        <v>13</v>
      </c>
      <c r="Q219" s="60">
        <v>14</v>
      </c>
      <c r="R219" s="60">
        <v>15</v>
      </c>
      <c r="S219" s="60">
        <v>16</v>
      </c>
      <c r="T219" s="60">
        <v>17</v>
      </c>
      <c r="U219" s="60">
        <v>18</v>
      </c>
      <c r="V219" s="60">
        <v>19</v>
      </c>
      <c r="W219" s="60">
        <v>20</v>
      </c>
      <c r="X219" s="60">
        <v>21</v>
      </c>
      <c r="Y219" s="60">
        <v>22</v>
      </c>
      <c r="Z219" s="60">
        <v>23</v>
      </c>
      <c r="AA219" s="60">
        <v>24</v>
      </c>
      <c r="AB219" s="60">
        <v>25</v>
      </c>
      <c r="AC219" s="60">
        <v>26</v>
      </c>
      <c r="AD219" s="60">
        <v>27</v>
      </c>
      <c r="AE219" s="60">
        <v>28</v>
      </c>
      <c r="AF219" s="60">
        <v>29</v>
      </c>
      <c r="AG219" s="60">
        <v>30</v>
      </c>
      <c r="AH219" s="60">
        <v>31</v>
      </c>
      <c r="AI219" s="60">
        <v>32</v>
      </c>
      <c r="AJ219" s="60">
        <v>33</v>
      </c>
      <c r="AK219" s="60">
        <v>34</v>
      </c>
      <c r="AL219" s="60">
        <v>35</v>
      </c>
      <c r="AM219" s="60">
        <v>36</v>
      </c>
      <c r="AN219" s="60">
        <v>37</v>
      </c>
      <c r="AO219" s="60">
        <v>38</v>
      </c>
      <c r="AP219" s="60">
        <v>39</v>
      </c>
      <c r="AQ219" s="60">
        <v>40</v>
      </c>
      <c r="AR219" s="60">
        <v>41</v>
      </c>
      <c r="AS219" s="60">
        <v>42</v>
      </c>
      <c r="AT219" s="60">
        <v>43</v>
      </c>
      <c r="AU219" s="60">
        <v>44</v>
      </c>
      <c r="AV219" s="60">
        <v>45</v>
      </c>
      <c r="AW219" s="60">
        <v>46</v>
      </c>
      <c r="AX219" s="60">
        <v>47</v>
      </c>
      <c r="AY219" s="60">
        <v>48</v>
      </c>
      <c r="AZ219" s="60">
        <v>49</v>
      </c>
      <c r="BA219" s="60">
        <v>50</v>
      </c>
    </row>
    <row r="220" spans="2:56" s="81" customFormat="1" x14ac:dyDescent="0.3">
      <c r="B220" s="81" t="s">
        <v>24</v>
      </c>
      <c r="C220" s="82">
        <f>-D10</f>
        <v>-100</v>
      </c>
      <c r="D220" s="82">
        <f>+C21</f>
        <v>115</v>
      </c>
      <c r="E220" s="82">
        <f t="shared" ref="E220:N220" si="110">+D21</f>
        <v>166.25</v>
      </c>
      <c r="F220" s="82">
        <f t="shared" si="110"/>
        <v>167.5</v>
      </c>
      <c r="G220" s="82">
        <f t="shared" si="110"/>
        <v>220</v>
      </c>
      <c r="H220" s="82">
        <f t="shared" si="110"/>
        <v>220</v>
      </c>
      <c r="I220" s="82">
        <f t="shared" si="110"/>
        <v>0</v>
      </c>
      <c r="J220" s="82">
        <f t="shared" si="110"/>
        <v>0</v>
      </c>
      <c r="K220" s="82">
        <f t="shared" si="110"/>
        <v>0</v>
      </c>
      <c r="L220" s="82">
        <f t="shared" si="110"/>
        <v>0</v>
      </c>
      <c r="M220" s="82">
        <f t="shared" si="110"/>
        <v>0</v>
      </c>
      <c r="N220" s="82">
        <f t="shared" si="110"/>
        <v>0</v>
      </c>
      <c r="O220" s="82">
        <f>+N220</f>
        <v>0</v>
      </c>
      <c r="P220" s="159">
        <f t="shared" ref="P220:BA220" si="111">+O220</f>
        <v>0</v>
      </c>
      <c r="Q220" s="82">
        <f t="shared" si="111"/>
        <v>0</v>
      </c>
      <c r="R220" s="82">
        <f t="shared" si="111"/>
        <v>0</v>
      </c>
      <c r="S220" s="82">
        <f t="shared" si="111"/>
        <v>0</v>
      </c>
      <c r="T220" s="82">
        <f t="shared" si="111"/>
        <v>0</v>
      </c>
      <c r="U220" s="82">
        <f t="shared" si="111"/>
        <v>0</v>
      </c>
      <c r="V220" s="82">
        <f t="shared" si="111"/>
        <v>0</v>
      </c>
      <c r="W220" s="82">
        <f t="shared" si="111"/>
        <v>0</v>
      </c>
      <c r="X220" s="82">
        <f t="shared" si="111"/>
        <v>0</v>
      </c>
      <c r="Y220" s="82">
        <f t="shared" si="111"/>
        <v>0</v>
      </c>
      <c r="Z220" s="82">
        <f t="shared" si="111"/>
        <v>0</v>
      </c>
      <c r="AA220" s="82">
        <f t="shared" si="111"/>
        <v>0</v>
      </c>
      <c r="AB220" s="82">
        <f t="shared" si="111"/>
        <v>0</v>
      </c>
      <c r="AC220" s="82">
        <f t="shared" si="111"/>
        <v>0</v>
      </c>
      <c r="AD220" s="82">
        <f t="shared" si="111"/>
        <v>0</v>
      </c>
      <c r="AE220" s="82">
        <f t="shared" si="111"/>
        <v>0</v>
      </c>
      <c r="AF220" s="82">
        <f t="shared" si="111"/>
        <v>0</v>
      </c>
      <c r="AG220" s="82">
        <f t="shared" si="111"/>
        <v>0</v>
      </c>
      <c r="AH220" s="82">
        <f t="shared" si="111"/>
        <v>0</v>
      </c>
      <c r="AI220" s="82">
        <f t="shared" si="111"/>
        <v>0</v>
      </c>
      <c r="AJ220" s="82">
        <f t="shared" si="111"/>
        <v>0</v>
      </c>
      <c r="AK220" s="82">
        <f t="shared" si="111"/>
        <v>0</v>
      </c>
      <c r="AL220" s="82">
        <f t="shared" si="111"/>
        <v>0</v>
      </c>
      <c r="AM220" s="82">
        <f t="shared" si="111"/>
        <v>0</v>
      </c>
      <c r="AN220" s="82">
        <f t="shared" si="111"/>
        <v>0</v>
      </c>
      <c r="AO220" s="82">
        <f t="shared" si="111"/>
        <v>0</v>
      </c>
      <c r="AP220" s="82">
        <f t="shared" si="111"/>
        <v>0</v>
      </c>
      <c r="AQ220" s="82">
        <f t="shared" si="111"/>
        <v>0</v>
      </c>
      <c r="AR220" s="82">
        <f t="shared" si="111"/>
        <v>0</v>
      </c>
      <c r="AS220" s="82">
        <f t="shared" si="111"/>
        <v>0</v>
      </c>
      <c r="AT220" s="82">
        <f t="shared" si="111"/>
        <v>0</v>
      </c>
      <c r="AU220" s="82">
        <f t="shared" si="111"/>
        <v>0</v>
      </c>
      <c r="AV220" s="82">
        <f t="shared" si="111"/>
        <v>0</v>
      </c>
      <c r="AW220" s="82">
        <f t="shared" si="111"/>
        <v>0</v>
      </c>
      <c r="AX220" s="82">
        <f t="shared" si="111"/>
        <v>0</v>
      </c>
      <c r="AY220" s="82">
        <f t="shared" si="111"/>
        <v>0</v>
      </c>
      <c r="AZ220" s="82">
        <f t="shared" si="111"/>
        <v>0</v>
      </c>
      <c r="BA220" s="82">
        <f t="shared" si="111"/>
        <v>0</v>
      </c>
    </row>
    <row r="221" spans="2:56" s="81" customFormat="1" x14ac:dyDescent="0.3">
      <c r="B221" s="81" t="s">
        <v>25</v>
      </c>
      <c r="D221" s="83">
        <v>1</v>
      </c>
      <c r="E221" s="83">
        <f>+D22</f>
        <v>0.7</v>
      </c>
      <c r="F221" s="83">
        <f t="shared" ref="F221:N221" si="112">+E22</f>
        <v>0.75</v>
      </c>
      <c r="G221" s="83">
        <f t="shared" si="112"/>
        <v>0.8</v>
      </c>
      <c r="H221" s="83">
        <f t="shared" si="112"/>
        <v>0.85</v>
      </c>
      <c r="I221" s="83">
        <f t="shared" si="112"/>
        <v>0</v>
      </c>
      <c r="J221" s="83">
        <f t="shared" si="112"/>
        <v>0</v>
      </c>
      <c r="K221" s="83">
        <f t="shared" si="112"/>
        <v>0</v>
      </c>
      <c r="L221" s="83">
        <f t="shared" si="112"/>
        <v>0</v>
      </c>
      <c r="M221" s="83">
        <f t="shared" si="112"/>
        <v>0</v>
      </c>
      <c r="N221" s="83">
        <f t="shared" si="112"/>
        <v>0</v>
      </c>
      <c r="O221" s="83">
        <f>+N221</f>
        <v>0</v>
      </c>
      <c r="P221" s="160">
        <f t="shared" ref="P221:BA221" si="113">+O221</f>
        <v>0</v>
      </c>
      <c r="Q221" s="83">
        <f t="shared" si="113"/>
        <v>0</v>
      </c>
      <c r="R221" s="83">
        <f t="shared" si="113"/>
        <v>0</v>
      </c>
      <c r="S221" s="83">
        <f t="shared" si="113"/>
        <v>0</v>
      </c>
      <c r="T221" s="83">
        <f t="shared" si="113"/>
        <v>0</v>
      </c>
      <c r="U221" s="83">
        <f t="shared" si="113"/>
        <v>0</v>
      </c>
      <c r="V221" s="83">
        <f t="shared" si="113"/>
        <v>0</v>
      </c>
      <c r="W221" s="83">
        <f t="shared" si="113"/>
        <v>0</v>
      </c>
      <c r="X221" s="83">
        <f t="shared" si="113"/>
        <v>0</v>
      </c>
      <c r="Y221" s="83">
        <f t="shared" si="113"/>
        <v>0</v>
      </c>
      <c r="Z221" s="83">
        <f t="shared" si="113"/>
        <v>0</v>
      </c>
      <c r="AA221" s="83">
        <f t="shared" si="113"/>
        <v>0</v>
      </c>
      <c r="AB221" s="83">
        <f t="shared" si="113"/>
        <v>0</v>
      </c>
      <c r="AC221" s="83">
        <f t="shared" si="113"/>
        <v>0</v>
      </c>
      <c r="AD221" s="83">
        <f t="shared" si="113"/>
        <v>0</v>
      </c>
      <c r="AE221" s="83">
        <f t="shared" si="113"/>
        <v>0</v>
      </c>
      <c r="AF221" s="83">
        <f t="shared" si="113"/>
        <v>0</v>
      </c>
      <c r="AG221" s="83">
        <f t="shared" si="113"/>
        <v>0</v>
      </c>
      <c r="AH221" s="83">
        <f t="shared" si="113"/>
        <v>0</v>
      </c>
      <c r="AI221" s="83">
        <f t="shared" si="113"/>
        <v>0</v>
      </c>
      <c r="AJ221" s="83">
        <f t="shared" si="113"/>
        <v>0</v>
      </c>
      <c r="AK221" s="83">
        <f t="shared" si="113"/>
        <v>0</v>
      </c>
      <c r="AL221" s="83">
        <f t="shared" si="113"/>
        <v>0</v>
      </c>
      <c r="AM221" s="83">
        <f t="shared" si="113"/>
        <v>0</v>
      </c>
      <c r="AN221" s="83">
        <f t="shared" si="113"/>
        <v>0</v>
      </c>
      <c r="AO221" s="83">
        <f t="shared" si="113"/>
        <v>0</v>
      </c>
      <c r="AP221" s="83">
        <f t="shared" si="113"/>
        <v>0</v>
      </c>
      <c r="AQ221" s="83">
        <f t="shared" si="113"/>
        <v>0</v>
      </c>
      <c r="AR221" s="83">
        <f t="shared" si="113"/>
        <v>0</v>
      </c>
      <c r="AS221" s="83">
        <f t="shared" si="113"/>
        <v>0</v>
      </c>
      <c r="AT221" s="83">
        <f t="shared" si="113"/>
        <v>0</v>
      </c>
      <c r="AU221" s="83">
        <f t="shared" si="113"/>
        <v>0</v>
      </c>
      <c r="AV221" s="83">
        <f t="shared" si="113"/>
        <v>0</v>
      </c>
      <c r="AW221" s="83">
        <f t="shared" si="113"/>
        <v>0</v>
      </c>
      <c r="AX221" s="83">
        <f t="shared" si="113"/>
        <v>0</v>
      </c>
      <c r="AY221" s="83">
        <f t="shared" si="113"/>
        <v>0</v>
      </c>
      <c r="AZ221" s="83">
        <f t="shared" si="113"/>
        <v>0</v>
      </c>
      <c r="BA221" s="83">
        <f t="shared" si="113"/>
        <v>0</v>
      </c>
    </row>
    <row r="222" spans="2:56" s="81" customFormat="1" x14ac:dyDescent="0.3">
      <c r="B222" s="81" t="s">
        <v>26</v>
      </c>
      <c r="C222" s="81">
        <v>1</v>
      </c>
      <c r="D222" s="83">
        <f>+D221*C222</f>
        <v>1</v>
      </c>
      <c r="E222" s="83">
        <f>+E221*D222</f>
        <v>0.7</v>
      </c>
      <c r="F222" s="83">
        <f t="shared" ref="F222:P222" si="114">+F221*E222</f>
        <v>0.52499999999999991</v>
      </c>
      <c r="G222" s="83">
        <f t="shared" si="114"/>
        <v>0.41999999999999993</v>
      </c>
      <c r="H222" s="83">
        <f t="shared" si="114"/>
        <v>0.35699999999999993</v>
      </c>
      <c r="I222" s="83">
        <f t="shared" si="114"/>
        <v>0</v>
      </c>
      <c r="J222" s="83">
        <f t="shared" si="114"/>
        <v>0</v>
      </c>
      <c r="K222" s="83">
        <f t="shared" si="114"/>
        <v>0</v>
      </c>
      <c r="L222" s="83">
        <f t="shared" si="114"/>
        <v>0</v>
      </c>
      <c r="M222" s="83">
        <f t="shared" si="114"/>
        <v>0</v>
      </c>
      <c r="N222" s="83">
        <f t="shared" si="114"/>
        <v>0</v>
      </c>
      <c r="O222" s="83">
        <f t="shared" si="114"/>
        <v>0</v>
      </c>
      <c r="P222" s="160">
        <f t="shared" si="114"/>
        <v>0</v>
      </c>
      <c r="Q222" s="83">
        <f t="shared" ref="Q222" si="115">+Q221*P222</f>
        <v>0</v>
      </c>
      <c r="R222" s="83">
        <f t="shared" ref="R222" si="116">+R221*Q222</f>
        <v>0</v>
      </c>
      <c r="S222" s="83">
        <f t="shared" ref="S222" si="117">+S221*R222</f>
        <v>0</v>
      </c>
      <c r="T222" s="83">
        <f t="shared" ref="T222" si="118">+T221*S222</f>
        <v>0</v>
      </c>
      <c r="U222" s="83">
        <f t="shared" ref="U222" si="119">+U221*T222</f>
        <v>0</v>
      </c>
      <c r="V222" s="83">
        <f t="shared" ref="V222" si="120">+V221*U222</f>
        <v>0</v>
      </c>
      <c r="W222" s="83">
        <f t="shared" ref="W222" si="121">+W221*V222</f>
        <v>0</v>
      </c>
      <c r="X222" s="83">
        <f t="shared" ref="X222" si="122">+X221*W222</f>
        <v>0</v>
      </c>
      <c r="Y222" s="83">
        <f t="shared" ref="Y222" si="123">+Y221*X222</f>
        <v>0</v>
      </c>
      <c r="Z222" s="83">
        <f t="shared" ref="Z222:AA222" si="124">+Z221*Y222</f>
        <v>0</v>
      </c>
      <c r="AA222" s="83">
        <f t="shared" si="124"/>
        <v>0</v>
      </c>
      <c r="AB222" s="83">
        <f t="shared" ref="AB222" si="125">+AB221*AA222</f>
        <v>0</v>
      </c>
      <c r="AC222" s="83">
        <f t="shared" ref="AC222" si="126">+AC221*AB222</f>
        <v>0</v>
      </c>
      <c r="AD222" s="83">
        <f t="shared" ref="AD222" si="127">+AD221*AC222</f>
        <v>0</v>
      </c>
      <c r="AE222" s="83">
        <f t="shared" ref="AE222" si="128">+AE221*AD222</f>
        <v>0</v>
      </c>
      <c r="AF222" s="83">
        <f t="shared" ref="AF222" si="129">+AF221*AE222</f>
        <v>0</v>
      </c>
      <c r="AG222" s="83">
        <f t="shared" ref="AG222" si="130">+AG221*AF222</f>
        <v>0</v>
      </c>
      <c r="AH222" s="83">
        <f t="shared" ref="AH222" si="131">+AH221*AG222</f>
        <v>0</v>
      </c>
      <c r="AI222" s="83">
        <f t="shared" ref="AI222" si="132">+AI221*AH222</f>
        <v>0</v>
      </c>
      <c r="AJ222" s="83">
        <f t="shared" ref="AJ222" si="133">+AJ221*AI222</f>
        <v>0</v>
      </c>
      <c r="AK222" s="83">
        <f t="shared" ref="AK222:AL222" si="134">+AK221*AJ222</f>
        <v>0</v>
      </c>
      <c r="AL222" s="83">
        <f t="shared" si="134"/>
        <v>0</v>
      </c>
      <c r="AM222" s="83">
        <f t="shared" ref="AM222" si="135">+AM221*AL222</f>
        <v>0</v>
      </c>
      <c r="AN222" s="83">
        <f t="shared" ref="AN222" si="136">+AN221*AM222</f>
        <v>0</v>
      </c>
      <c r="AO222" s="83">
        <f t="shared" ref="AO222" si="137">+AO221*AN222</f>
        <v>0</v>
      </c>
      <c r="AP222" s="83">
        <f t="shared" ref="AP222" si="138">+AP221*AO222</f>
        <v>0</v>
      </c>
      <c r="AQ222" s="83">
        <f t="shared" ref="AQ222" si="139">+AQ221*AP222</f>
        <v>0</v>
      </c>
      <c r="AR222" s="83">
        <f t="shared" ref="AR222" si="140">+AR221*AQ222</f>
        <v>0</v>
      </c>
      <c r="AS222" s="83">
        <f t="shared" ref="AS222" si="141">+AS221*AR222</f>
        <v>0</v>
      </c>
      <c r="AT222" s="83">
        <f t="shared" ref="AT222" si="142">+AT221*AS222</f>
        <v>0</v>
      </c>
      <c r="AU222" s="83">
        <f t="shared" ref="AU222" si="143">+AU221*AT222</f>
        <v>0</v>
      </c>
      <c r="AV222" s="83">
        <f t="shared" ref="AV222:AW222" si="144">+AV221*AU222</f>
        <v>0</v>
      </c>
      <c r="AW222" s="83">
        <f t="shared" si="144"/>
        <v>0</v>
      </c>
      <c r="AX222" s="83">
        <f t="shared" ref="AX222" si="145">+AX221*AW222</f>
        <v>0</v>
      </c>
      <c r="AY222" s="83">
        <f t="shared" ref="AY222" si="146">+AY221*AX222</f>
        <v>0</v>
      </c>
      <c r="AZ222" s="83">
        <f t="shared" ref="AZ222" si="147">+AZ221*AY222</f>
        <v>0</v>
      </c>
      <c r="BA222" s="83">
        <f t="shared" ref="BA222" si="148">+BA221*AZ222</f>
        <v>0</v>
      </c>
    </row>
    <row r="223" spans="2:56" s="81" customFormat="1" x14ac:dyDescent="0.3">
      <c r="B223" s="81" t="s">
        <v>27</v>
      </c>
      <c r="C223" s="84">
        <f>+C222*C220</f>
        <v>-100</v>
      </c>
      <c r="D223" s="84">
        <f t="shared" ref="D223:N223" si="149">+D222*D220</f>
        <v>115</v>
      </c>
      <c r="E223" s="84">
        <f t="shared" si="149"/>
        <v>116.37499999999999</v>
      </c>
      <c r="F223" s="84">
        <f t="shared" si="149"/>
        <v>87.937499999999986</v>
      </c>
      <c r="G223" s="84">
        <f t="shared" si="149"/>
        <v>92.399999999999977</v>
      </c>
      <c r="H223" s="84">
        <f t="shared" si="149"/>
        <v>78.539999999999978</v>
      </c>
      <c r="I223" s="84">
        <f t="shared" si="149"/>
        <v>0</v>
      </c>
      <c r="J223" s="84">
        <f t="shared" si="149"/>
        <v>0</v>
      </c>
      <c r="K223" s="84">
        <f t="shared" si="149"/>
        <v>0</v>
      </c>
      <c r="L223" s="84">
        <f t="shared" si="149"/>
        <v>0</v>
      </c>
      <c r="M223" s="84">
        <f t="shared" si="149"/>
        <v>0</v>
      </c>
      <c r="N223" s="84">
        <f t="shared" si="149"/>
        <v>0</v>
      </c>
      <c r="O223" s="84">
        <f t="shared" ref="O223" si="150">+O222*O220</f>
        <v>0</v>
      </c>
      <c r="P223" s="154">
        <f t="shared" ref="P223" si="151">+P222*P220</f>
        <v>0</v>
      </c>
      <c r="Q223" s="84">
        <f t="shared" ref="Q223" si="152">+Q222*Q220</f>
        <v>0</v>
      </c>
      <c r="R223" s="84">
        <f t="shared" ref="R223" si="153">+R222*R220</f>
        <v>0</v>
      </c>
      <c r="S223" s="84">
        <f t="shared" ref="S223" si="154">+S222*S220</f>
        <v>0</v>
      </c>
      <c r="T223" s="84">
        <f t="shared" ref="T223" si="155">+T222*T220</f>
        <v>0</v>
      </c>
      <c r="U223" s="84">
        <f t="shared" ref="U223" si="156">+U222*U220</f>
        <v>0</v>
      </c>
      <c r="V223" s="84">
        <f t="shared" ref="V223" si="157">+V222*V220</f>
        <v>0</v>
      </c>
      <c r="W223" s="84">
        <f t="shared" ref="W223" si="158">+W222*W220</f>
        <v>0</v>
      </c>
      <c r="X223" s="84">
        <f t="shared" ref="X223" si="159">+X222*X220</f>
        <v>0</v>
      </c>
      <c r="Y223" s="84">
        <f t="shared" ref="Y223" si="160">+Y222*Y220</f>
        <v>0</v>
      </c>
      <c r="Z223" s="84">
        <f t="shared" ref="Z223" si="161">+Z222*Z220</f>
        <v>0</v>
      </c>
      <c r="AA223" s="84">
        <f t="shared" ref="AA223" si="162">+AA222*AA220</f>
        <v>0</v>
      </c>
      <c r="AB223" s="84">
        <f t="shared" ref="AB223" si="163">+AB222*AB220</f>
        <v>0</v>
      </c>
      <c r="AC223" s="84">
        <f t="shared" ref="AC223" si="164">+AC222*AC220</f>
        <v>0</v>
      </c>
      <c r="AD223" s="84">
        <f t="shared" ref="AD223" si="165">+AD222*AD220</f>
        <v>0</v>
      </c>
      <c r="AE223" s="84">
        <f t="shared" ref="AE223" si="166">+AE222*AE220</f>
        <v>0</v>
      </c>
      <c r="AF223" s="84">
        <f t="shared" ref="AF223" si="167">+AF222*AF220</f>
        <v>0</v>
      </c>
      <c r="AG223" s="84">
        <f t="shared" ref="AG223" si="168">+AG222*AG220</f>
        <v>0</v>
      </c>
      <c r="AH223" s="84">
        <f t="shared" ref="AH223" si="169">+AH222*AH220</f>
        <v>0</v>
      </c>
      <c r="AI223" s="84">
        <f t="shared" ref="AI223" si="170">+AI222*AI220</f>
        <v>0</v>
      </c>
      <c r="AJ223" s="84">
        <f t="shared" ref="AJ223" si="171">+AJ222*AJ220</f>
        <v>0</v>
      </c>
      <c r="AK223" s="84">
        <f t="shared" ref="AK223" si="172">+AK222*AK220</f>
        <v>0</v>
      </c>
      <c r="AL223" s="84">
        <f t="shared" ref="AL223" si="173">+AL222*AL220</f>
        <v>0</v>
      </c>
      <c r="AM223" s="84">
        <f t="shared" ref="AM223" si="174">+AM222*AM220</f>
        <v>0</v>
      </c>
      <c r="AN223" s="84">
        <f t="shared" ref="AN223" si="175">+AN222*AN220</f>
        <v>0</v>
      </c>
      <c r="AO223" s="84">
        <f t="shared" ref="AO223" si="176">+AO222*AO220</f>
        <v>0</v>
      </c>
      <c r="AP223" s="84">
        <f t="shared" ref="AP223" si="177">+AP222*AP220</f>
        <v>0</v>
      </c>
      <c r="AQ223" s="84">
        <f t="shared" ref="AQ223" si="178">+AQ222*AQ220</f>
        <v>0</v>
      </c>
      <c r="AR223" s="84">
        <f t="shared" ref="AR223" si="179">+AR222*AR220</f>
        <v>0</v>
      </c>
      <c r="AS223" s="84">
        <f t="shared" ref="AS223" si="180">+AS222*AS220</f>
        <v>0</v>
      </c>
      <c r="AT223" s="84">
        <f t="shared" ref="AT223" si="181">+AT222*AT220</f>
        <v>0</v>
      </c>
      <c r="AU223" s="84">
        <f t="shared" ref="AU223" si="182">+AU222*AU220</f>
        <v>0</v>
      </c>
      <c r="AV223" s="84">
        <f t="shared" ref="AV223" si="183">+AV222*AV220</f>
        <v>0</v>
      </c>
      <c r="AW223" s="84">
        <f t="shared" ref="AW223" si="184">+AW222*AW220</f>
        <v>0</v>
      </c>
      <c r="AX223" s="84">
        <f t="shared" ref="AX223" si="185">+AX222*AX220</f>
        <v>0</v>
      </c>
      <c r="AY223" s="84">
        <f t="shared" ref="AY223" si="186">+AY222*AY220</f>
        <v>0</v>
      </c>
      <c r="AZ223" s="84">
        <f t="shared" ref="AZ223" si="187">+AZ222*AZ220</f>
        <v>0</v>
      </c>
      <c r="BA223" s="84">
        <f t="shared" ref="BA223" si="188">+BA222*BA220</f>
        <v>0</v>
      </c>
      <c r="BC223" s="85">
        <f>SUM(D223:BA223)</f>
        <v>490.25249999999994</v>
      </c>
      <c r="BD223" s="86">
        <f>IRR(C223:BA223)</f>
        <v>1.0667018482488642</v>
      </c>
    </row>
    <row r="224" spans="2:56" s="81" customFormat="1" x14ac:dyDescent="0.3">
      <c r="B224" s="81" t="s">
        <v>28</v>
      </c>
      <c r="C224" s="81">
        <v>1</v>
      </c>
      <c r="D224" s="87">
        <f>+C224*(1+$N$8)</f>
        <v>1.1000000000000001</v>
      </c>
      <c r="E224" s="87">
        <f t="shared" ref="E224:BA224" si="189">+D224*(1+$N$8)</f>
        <v>1.2100000000000002</v>
      </c>
      <c r="F224" s="87">
        <f t="shared" si="189"/>
        <v>1.3310000000000004</v>
      </c>
      <c r="G224" s="87">
        <f t="shared" si="189"/>
        <v>1.4641000000000006</v>
      </c>
      <c r="H224" s="87">
        <f t="shared" si="189"/>
        <v>1.6105100000000008</v>
      </c>
      <c r="I224" s="87">
        <f t="shared" si="189"/>
        <v>1.7715610000000011</v>
      </c>
      <c r="J224" s="87">
        <f t="shared" si="189"/>
        <v>1.9487171000000014</v>
      </c>
      <c r="K224" s="87">
        <f t="shared" si="189"/>
        <v>2.1435888100000016</v>
      </c>
      <c r="L224" s="87">
        <f t="shared" si="189"/>
        <v>2.3579476910000019</v>
      </c>
      <c r="M224" s="87">
        <f t="shared" si="189"/>
        <v>2.5937424601000023</v>
      </c>
      <c r="N224" s="87">
        <f t="shared" si="189"/>
        <v>2.8531167061100029</v>
      </c>
      <c r="O224" s="87">
        <f t="shared" si="189"/>
        <v>3.1384283767210035</v>
      </c>
      <c r="P224" s="161">
        <f t="shared" si="189"/>
        <v>3.4522712143931042</v>
      </c>
      <c r="Q224" s="87">
        <f t="shared" si="189"/>
        <v>3.7974983358324148</v>
      </c>
      <c r="R224" s="87">
        <f t="shared" si="189"/>
        <v>4.1772481694156562</v>
      </c>
      <c r="S224" s="87">
        <f t="shared" si="189"/>
        <v>4.594972986357222</v>
      </c>
      <c r="T224" s="87">
        <f t="shared" si="189"/>
        <v>5.0544702849929442</v>
      </c>
      <c r="U224" s="87">
        <f t="shared" si="189"/>
        <v>5.5599173134922388</v>
      </c>
      <c r="V224" s="87">
        <f t="shared" si="189"/>
        <v>6.1159090448414632</v>
      </c>
      <c r="W224" s="87">
        <f t="shared" si="189"/>
        <v>6.72749994932561</v>
      </c>
      <c r="X224" s="87">
        <f t="shared" si="189"/>
        <v>7.4002499442581717</v>
      </c>
      <c r="Y224" s="87">
        <f t="shared" si="189"/>
        <v>8.140274938683989</v>
      </c>
      <c r="Z224" s="87">
        <f t="shared" si="189"/>
        <v>8.9543024325523888</v>
      </c>
      <c r="AA224" s="87">
        <f t="shared" si="189"/>
        <v>9.849732675807628</v>
      </c>
      <c r="AB224" s="87">
        <f t="shared" si="189"/>
        <v>10.834705943388391</v>
      </c>
      <c r="AC224" s="87">
        <f t="shared" si="189"/>
        <v>11.918176537727231</v>
      </c>
      <c r="AD224" s="87">
        <f t="shared" si="189"/>
        <v>13.109994191499954</v>
      </c>
      <c r="AE224" s="87">
        <f t="shared" si="189"/>
        <v>14.420993610649951</v>
      </c>
      <c r="AF224" s="87">
        <f t="shared" si="189"/>
        <v>15.863092971714948</v>
      </c>
      <c r="AG224" s="87">
        <f t="shared" si="189"/>
        <v>17.449402268886445</v>
      </c>
      <c r="AH224" s="87">
        <f t="shared" si="189"/>
        <v>19.194342495775089</v>
      </c>
      <c r="AI224" s="87">
        <f t="shared" si="189"/>
        <v>21.113776745352599</v>
      </c>
      <c r="AJ224" s="87">
        <f t="shared" si="189"/>
        <v>23.225154419887861</v>
      </c>
      <c r="AK224" s="87">
        <f t="shared" si="189"/>
        <v>25.547669861876649</v>
      </c>
      <c r="AL224" s="87">
        <f t="shared" si="189"/>
        <v>28.102436848064315</v>
      </c>
      <c r="AM224" s="87">
        <f t="shared" si="189"/>
        <v>30.912680532870748</v>
      </c>
      <c r="AN224" s="87">
        <f t="shared" si="189"/>
        <v>34.003948586157826</v>
      </c>
      <c r="AO224" s="87">
        <f t="shared" si="189"/>
        <v>37.404343444773609</v>
      </c>
      <c r="AP224" s="87">
        <f t="shared" si="189"/>
        <v>41.144777789250973</v>
      </c>
      <c r="AQ224" s="87">
        <f t="shared" si="189"/>
        <v>45.259255568176073</v>
      </c>
      <c r="AR224" s="87">
        <f t="shared" si="189"/>
        <v>49.785181124993684</v>
      </c>
      <c r="AS224" s="87">
        <f t="shared" si="189"/>
        <v>54.763699237493057</v>
      </c>
      <c r="AT224" s="87">
        <f t="shared" si="189"/>
        <v>60.240069161242367</v>
      </c>
      <c r="AU224" s="87">
        <f t="shared" si="189"/>
        <v>66.26407607736661</v>
      </c>
      <c r="AV224" s="87">
        <f t="shared" si="189"/>
        <v>72.890483685103277</v>
      </c>
      <c r="AW224" s="87">
        <f t="shared" si="189"/>
        <v>80.179532053613613</v>
      </c>
      <c r="AX224" s="87">
        <f t="shared" si="189"/>
        <v>88.197485258974979</v>
      </c>
      <c r="AY224" s="87">
        <f t="shared" si="189"/>
        <v>97.017233784872488</v>
      </c>
      <c r="AZ224" s="87">
        <f t="shared" si="189"/>
        <v>106.71895716335975</v>
      </c>
      <c r="BA224" s="87">
        <f t="shared" si="189"/>
        <v>117.39085287969573</v>
      </c>
    </row>
    <row r="225" spans="2:55" s="81" customFormat="1" x14ac:dyDescent="0.3">
      <c r="B225" s="81" t="s">
        <v>29</v>
      </c>
      <c r="C225" s="84">
        <f>+C223/C224</f>
        <v>-100</v>
      </c>
      <c r="D225" s="84">
        <f t="shared" ref="D225:BA225" si="190">+D223/D224</f>
        <v>104.54545454545453</v>
      </c>
      <c r="E225" s="84">
        <f t="shared" si="190"/>
        <v>96.177685950413192</v>
      </c>
      <c r="F225" s="84">
        <f t="shared" si="190"/>
        <v>66.068745304282459</v>
      </c>
      <c r="G225" s="84">
        <f t="shared" si="190"/>
        <v>63.110443275732493</v>
      </c>
      <c r="H225" s="84">
        <f t="shared" si="190"/>
        <v>48.767160713066012</v>
      </c>
      <c r="I225" s="84">
        <f t="shared" si="190"/>
        <v>0</v>
      </c>
      <c r="J225" s="84">
        <f t="shared" si="190"/>
        <v>0</v>
      </c>
      <c r="K225" s="84">
        <f t="shared" si="190"/>
        <v>0</v>
      </c>
      <c r="L225" s="84">
        <f t="shared" si="190"/>
        <v>0</v>
      </c>
      <c r="M225" s="84">
        <f t="shared" si="190"/>
        <v>0</v>
      </c>
      <c r="N225" s="84">
        <f t="shared" si="190"/>
        <v>0</v>
      </c>
      <c r="O225" s="84">
        <f t="shared" si="190"/>
        <v>0</v>
      </c>
      <c r="P225" s="154">
        <f t="shared" si="190"/>
        <v>0</v>
      </c>
      <c r="Q225" s="84">
        <f t="shared" si="190"/>
        <v>0</v>
      </c>
      <c r="R225" s="84">
        <f t="shared" si="190"/>
        <v>0</v>
      </c>
      <c r="S225" s="84">
        <f t="shared" si="190"/>
        <v>0</v>
      </c>
      <c r="T225" s="84">
        <f t="shared" si="190"/>
        <v>0</v>
      </c>
      <c r="U225" s="84">
        <f t="shared" si="190"/>
        <v>0</v>
      </c>
      <c r="V225" s="84">
        <f t="shared" si="190"/>
        <v>0</v>
      </c>
      <c r="W225" s="84">
        <f t="shared" si="190"/>
        <v>0</v>
      </c>
      <c r="X225" s="84">
        <f t="shared" si="190"/>
        <v>0</v>
      </c>
      <c r="Y225" s="84">
        <f t="shared" si="190"/>
        <v>0</v>
      </c>
      <c r="Z225" s="84">
        <f t="shared" si="190"/>
        <v>0</v>
      </c>
      <c r="AA225" s="84">
        <f t="shared" si="190"/>
        <v>0</v>
      </c>
      <c r="AB225" s="84">
        <f t="shared" si="190"/>
        <v>0</v>
      </c>
      <c r="AC225" s="84">
        <f t="shared" si="190"/>
        <v>0</v>
      </c>
      <c r="AD225" s="84">
        <f t="shared" si="190"/>
        <v>0</v>
      </c>
      <c r="AE225" s="84">
        <f t="shared" si="190"/>
        <v>0</v>
      </c>
      <c r="AF225" s="84">
        <f t="shared" si="190"/>
        <v>0</v>
      </c>
      <c r="AG225" s="84">
        <f t="shared" si="190"/>
        <v>0</v>
      </c>
      <c r="AH225" s="84">
        <f t="shared" si="190"/>
        <v>0</v>
      </c>
      <c r="AI225" s="84">
        <f t="shared" si="190"/>
        <v>0</v>
      </c>
      <c r="AJ225" s="84">
        <f t="shared" si="190"/>
        <v>0</v>
      </c>
      <c r="AK225" s="84">
        <f t="shared" si="190"/>
        <v>0</v>
      </c>
      <c r="AL225" s="84">
        <f t="shared" si="190"/>
        <v>0</v>
      </c>
      <c r="AM225" s="84">
        <f t="shared" si="190"/>
        <v>0</v>
      </c>
      <c r="AN225" s="84">
        <f t="shared" si="190"/>
        <v>0</v>
      </c>
      <c r="AO225" s="84">
        <f t="shared" si="190"/>
        <v>0</v>
      </c>
      <c r="AP225" s="84">
        <f t="shared" si="190"/>
        <v>0</v>
      </c>
      <c r="AQ225" s="84">
        <f t="shared" si="190"/>
        <v>0</v>
      </c>
      <c r="AR225" s="84">
        <f t="shared" si="190"/>
        <v>0</v>
      </c>
      <c r="AS225" s="84">
        <f t="shared" si="190"/>
        <v>0</v>
      </c>
      <c r="AT225" s="84">
        <f t="shared" si="190"/>
        <v>0</v>
      </c>
      <c r="AU225" s="84">
        <f t="shared" si="190"/>
        <v>0</v>
      </c>
      <c r="AV225" s="84">
        <f t="shared" si="190"/>
        <v>0</v>
      </c>
      <c r="AW225" s="84">
        <f t="shared" si="190"/>
        <v>0</v>
      </c>
      <c r="AX225" s="84">
        <f t="shared" si="190"/>
        <v>0</v>
      </c>
      <c r="AY225" s="84">
        <f t="shared" si="190"/>
        <v>0</v>
      </c>
      <c r="AZ225" s="84">
        <f t="shared" si="190"/>
        <v>0</v>
      </c>
      <c r="BA225" s="84">
        <f t="shared" si="190"/>
        <v>0</v>
      </c>
      <c r="BC225" s="85">
        <f>SUM(D225:BA225)</f>
        <v>378.66948978894868</v>
      </c>
    </row>
    <row r="226" spans="2:55" s="81" customFormat="1" x14ac:dyDescent="0.3">
      <c r="P226" s="150"/>
    </row>
    <row r="227" spans="2:55" s="81" customFormat="1" x14ac:dyDescent="0.3">
      <c r="B227" s="81" t="s">
        <v>30</v>
      </c>
      <c r="D227" s="84">
        <f>+D222*100</f>
        <v>100</v>
      </c>
      <c r="E227" s="84">
        <f t="shared" ref="E227:BA227" si="191">+E222*100</f>
        <v>70</v>
      </c>
      <c r="F227" s="84">
        <f t="shared" si="191"/>
        <v>52.499999999999993</v>
      </c>
      <c r="G227" s="84">
        <f t="shared" si="191"/>
        <v>41.999999999999993</v>
      </c>
      <c r="H227" s="84">
        <f t="shared" si="191"/>
        <v>35.699999999999996</v>
      </c>
      <c r="I227" s="84">
        <f t="shared" si="191"/>
        <v>0</v>
      </c>
      <c r="J227" s="84">
        <f t="shared" si="191"/>
        <v>0</v>
      </c>
      <c r="K227" s="84">
        <f t="shared" si="191"/>
        <v>0</v>
      </c>
      <c r="L227" s="84">
        <f t="shared" si="191"/>
        <v>0</v>
      </c>
      <c r="M227" s="84">
        <f t="shared" si="191"/>
        <v>0</v>
      </c>
      <c r="N227" s="84">
        <f t="shared" si="191"/>
        <v>0</v>
      </c>
      <c r="O227" s="84">
        <f t="shared" si="191"/>
        <v>0</v>
      </c>
      <c r="P227" s="154">
        <f t="shared" si="191"/>
        <v>0</v>
      </c>
      <c r="Q227" s="84">
        <f t="shared" si="191"/>
        <v>0</v>
      </c>
      <c r="R227" s="84">
        <f t="shared" si="191"/>
        <v>0</v>
      </c>
      <c r="S227" s="84">
        <f t="shared" si="191"/>
        <v>0</v>
      </c>
      <c r="T227" s="84">
        <f t="shared" si="191"/>
        <v>0</v>
      </c>
      <c r="U227" s="84">
        <f t="shared" si="191"/>
        <v>0</v>
      </c>
      <c r="V227" s="84">
        <f t="shared" si="191"/>
        <v>0</v>
      </c>
      <c r="W227" s="84">
        <f t="shared" si="191"/>
        <v>0</v>
      </c>
      <c r="X227" s="84">
        <f t="shared" si="191"/>
        <v>0</v>
      </c>
      <c r="Y227" s="84">
        <f t="shared" si="191"/>
        <v>0</v>
      </c>
      <c r="Z227" s="84">
        <f t="shared" si="191"/>
        <v>0</v>
      </c>
      <c r="AA227" s="84">
        <f t="shared" si="191"/>
        <v>0</v>
      </c>
      <c r="AB227" s="84">
        <f t="shared" si="191"/>
        <v>0</v>
      </c>
      <c r="AC227" s="84">
        <f t="shared" si="191"/>
        <v>0</v>
      </c>
      <c r="AD227" s="84">
        <f t="shared" si="191"/>
        <v>0</v>
      </c>
      <c r="AE227" s="84">
        <f t="shared" si="191"/>
        <v>0</v>
      </c>
      <c r="AF227" s="84">
        <f t="shared" si="191"/>
        <v>0</v>
      </c>
      <c r="AG227" s="84">
        <f t="shared" si="191"/>
        <v>0</v>
      </c>
      <c r="AH227" s="84">
        <f t="shared" si="191"/>
        <v>0</v>
      </c>
      <c r="AI227" s="84">
        <f t="shared" si="191"/>
        <v>0</v>
      </c>
      <c r="AJ227" s="84">
        <f t="shared" si="191"/>
        <v>0</v>
      </c>
      <c r="AK227" s="84">
        <f t="shared" si="191"/>
        <v>0</v>
      </c>
      <c r="AL227" s="84">
        <f t="shared" si="191"/>
        <v>0</v>
      </c>
      <c r="AM227" s="84">
        <f t="shared" si="191"/>
        <v>0</v>
      </c>
      <c r="AN227" s="84">
        <f t="shared" si="191"/>
        <v>0</v>
      </c>
      <c r="AO227" s="84">
        <f t="shared" si="191"/>
        <v>0</v>
      </c>
      <c r="AP227" s="84">
        <f t="shared" si="191"/>
        <v>0</v>
      </c>
      <c r="AQ227" s="84">
        <f t="shared" si="191"/>
        <v>0</v>
      </c>
      <c r="AR227" s="84">
        <f t="shared" si="191"/>
        <v>0</v>
      </c>
      <c r="AS227" s="84">
        <f t="shared" si="191"/>
        <v>0</v>
      </c>
      <c r="AT227" s="84">
        <f t="shared" si="191"/>
        <v>0</v>
      </c>
      <c r="AU227" s="84">
        <f t="shared" si="191"/>
        <v>0</v>
      </c>
      <c r="AV227" s="84">
        <f t="shared" si="191"/>
        <v>0</v>
      </c>
      <c r="AW227" s="84">
        <f t="shared" si="191"/>
        <v>0</v>
      </c>
      <c r="AX227" s="84">
        <f t="shared" si="191"/>
        <v>0</v>
      </c>
      <c r="AY227" s="84">
        <f t="shared" si="191"/>
        <v>0</v>
      </c>
      <c r="AZ227" s="84">
        <f t="shared" si="191"/>
        <v>0</v>
      </c>
      <c r="BA227" s="84">
        <f t="shared" si="191"/>
        <v>0</v>
      </c>
    </row>
    <row r="228" spans="2:55" s="81" customFormat="1" x14ac:dyDescent="0.3">
      <c r="B228" s="81" t="s">
        <v>31</v>
      </c>
      <c r="D228" s="85">
        <f>+D227-E227</f>
        <v>30</v>
      </c>
      <c r="E228" s="85">
        <f t="shared" ref="E228:AZ228" si="192">+E227-F227</f>
        <v>17.500000000000007</v>
      </c>
      <c r="F228" s="85">
        <f t="shared" si="192"/>
        <v>10.5</v>
      </c>
      <c r="G228" s="85">
        <f t="shared" si="192"/>
        <v>6.2999999999999972</v>
      </c>
      <c r="H228" s="85">
        <f t="shared" si="192"/>
        <v>35.699999999999996</v>
      </c>
      <c r="I228" s="85">
        <f t="shared" si="192"/>
        <v>0</v>
      </c>
      <c r="J228" s="85">
        <f t="shared" si="192"/>
        <v>0</v>
      </c>
      <c r="K228" s="85">
        <f t="shared" si="192"/>
        <v>0</v>
      </c>
      <c r="L228" s="85">
        <f t="shared" si="192"/>
        <v>0</v>
      </c>
      <c r="M228" s="85">
        <f t="shared" si="192"/>
        <v>0</v>
      </c>
      <c r="N228" s="85">
        <f t="shared" si="192"/>
        <v>0</v>
      </c>
      <c r="O228" s="85">
        <f t="shared" si="192"/>
        <v>0</v>
      </c>
      <c r="P228" s="152">
        <f t="shared" si="192"/>
        <v>0</v>
      </c>
      <c r="Q228" s="85">
        <f t="shared" si="192"/>
        <v>0</v>
      </c>
      <c r="R228" s="85">
        <f t="shared" si="192"/>
        <v>0</v>
      </c>
      <c r="S228" s="85">
        <f t="shared" si="192"/>
        <v>0</v>
      </c>
      <c r="T228" s="85">
        <f t="shared" si="192"/>
        <v>0</v>
      </c>
      <c r="U228" s="85">
        <f t="shared" si="192"/>
        <v>0</v>
      </c>
      <c r="V228" s="85">
        <f t="shared" si="192"/>
        <v>0</v>
      </c>
      <c r="W228" s="85">
        <f t="shared" si="192"/>
        <v>0</v>
      </c>
      <c r="X228" s="85">
        <f t="shared" si="192"/>
        <v>0</v>
      </c>
      <c r="Y228" s="85">
        <f t="shared" si="192"/>
        <v>0</v>
      </c>
      <c r="Z228" s="85">
        <f t="shared" si="192"/>
        <v>0</v>
      </c>
      <c r="AA228" s="85">
        <f t="shared" si="192"/>
        <v>0</v>
      </c>
      <c r="AB228" s="85">
        <f t="shared" si="192"/>
        <v>0</v>
      </c>
      <c r="AC228" s="85">
        <f t="shared" si="192"/>
        <v>0</v>
      </c>
      <c r="AD228" s="85">
        <f t="shared" si="192"/>
        <v>0</v>
      </c>
      <c r="AE228" s="85">
        <f t="shared" si="192"/>
        <v>0</v>
      </c>
      <c r="AF228" s="85">
        <f t="shared" si="192"/>
        <v>0</v>
      </c>
      <c r="AG228" s="85">
        <f t="shared" si="192"/>
        <v>0</v>
      </c>
      <c r="AH228" s="85">
        <f t="shared" si="192"/>
        <v>0</v>
      </c>
      <c r="AI228" s="85">
        <f t="shared" si="192"/>
        <v>0</v>
      </c>
      <c r="AJ228" s="85">
        <f t="shared" si="192"/>
        <v>0</v>
      </c>
      <c r="AK228" s="85">
        <f t="shared" si="192"/>
        <v>0</v>
      </c>
      <c r="AL228" s="85">
        <f t="shared" si="192"/>
        <v>0</v>
      </c>
      <c r="AM228" s="85">
        <f t="shared" si="192"/>
        <v>0</v>
      </c>
      <c r="AN228" s="85">
        <f t="shared" si="192"/>
        <v>0</v>
      </c>
      <c r="AO228" s="85">
        <f t="shared" si="192"/>
        <v>0</v>
      </c>
      <c r="AP228" s="85">
        <f t="shared" si="192"/>
        <v>0</v>
      </c>
      <c r="AQ228" s="85">
        <f t="shared" si="192"/>
        <v>0</v>
      </c>
      <c r="AR228" s="85">
        <f t="shared" si="192"/>
        <v>0</v>
      </c>
      <c r="AS228" s="85">
        <f t="shared" si="192"/>
        <v>0</v>
      </c>
      <c r="AT228" s="85">
        <f t="shared" si="192"/>
        <v>0</v>
      </c>
      <c r="AU228" s="85">
        <f t="shared" si="192"/>
        <v>0</v>
      </c>
      <c r="AV228" s="85">
        <f t="shared" si="192"/>
        <v>0</v>
      </c>
      <c r="AW228" s="85">
        <f t="shared" si="192"/>
        <v>0</v>
      </c>
      <c r="AX228" s="85">
        <f t="shared" si="192"/>
        <v>0</v>
      </c>
      <c r="AY228" s="85">
        <f t="shared" si="192"/>
        <v>0</v>
      </c>
      <c r="AZ228" s="85">
        <f t="shared" si="192"/>
        <v>0</v>
      </c>
    </row>
    <row r="229" spans="2:55" s="81" customFormat="1" x14ac:dyDescent="0.3">
      <c r="B229" s="81" t="s">
        <v>32</v>
      </c>
      <c r="D229" s="84">
        <f>+D228*D219</f>
        <v>30</v>
      </c>
      <c r="E229" s="84">
        <f>+E228*E219</f>
        <v>35.000000000000014</v>
      </c>
      <c r="F229" s="84">
        <f>+F228*F219</f>
        <v>31.5</v>
      </c>
      <c r="G229" s="84">
        <f t="shared" ref="G229:AZ229" si="193">+G228*G219</f>
        <v>25.199999999999989</v>
      </c>
      <c r="H229" s="84">
        <f t="shared" si="193"/>
        <v>178.49999999999997</v>
      </c>
      <c r="I229" s="84">
        <f t="shared" si="193"/>
        <v>0</v>
      </c>
      <c r="J229" s="84">
        <f t="shared" si="193"/>
        <v>0</v>
      </c>
      <c r="K229" s="84">
        <f t="shared" si="193"/>
        <v>0</v>
      </c>
      <c r="L229" s="84">
        <f t="shared" si="193"/>
        <v>0</v>
      </c>
      <c r="M229" s="84">
        <f t="shared" si="193"/>
        <v>0</v>
      </c>
      <c r="N229" s="84">
        <f t="shared" si="193"/>
        <v>0</v>
      </c>
      <c r="O229" s="84">
        <f t="shared" si="193"/>
        <v>0</v>
      </c>
      <c r="P229" s="154">
        <f t="shared" si="193"/>
        <v>0</v>
      </c>
      <c r="Q229" s="84">
        <f t="shared" si="193"/>
        <v>0</v>
      </c>
      <c r="R229" s="84">
        <f t="shared" si="193"/>
        <v>0</v>
      </c>
      <c r="S229" s="84">
        <f t="shared" si="193"/>
        <v>0</v>
      </c>
      <c r="T229" s="84">
        <f t="shared" si="193"/>
        <v>0</v>
      </c>
      <c r="U229" s="84">
        <f t="shared" si="193"/>
        <v>0</v>
      </c>
      <c r="V229" s="84">
        <f t="shared" si="193"/>
        <v>0</v>
      </c>
      <c r="W229" s="84">
        <f t="shared" si="193"/>
        <v>0</v>
      </c>
      <c r="X229" s="84">
        <f t="shared" si="193"/>
        <v>0</v>
      </c>
      <c r="Y229" s="84">
        <f t="shared" si="193"/>
        <v>0</v>
      </c>
      <c r="Z229" s="84">
        <f t="shared" si="193"/>
        <v>0</v>
      </c>
      <c r="AA229" s="84">
        <f t="shared" si="193"/>
        <v>0</v>
      </c>
      <c r="AB229" s="84">
        <f t="shared" si="193"/>
        <v>0</v>
      </c>
      <c r="AC229" s="84">
        <f t="shared" si="193"/>
        <v>0</v>
      </c>
      <c r="AD229" s="84">
        <f t="shared" si="193"/>
        <v>0</v>
      </c>
      <c r="AE229" s="84">
        <f t="shared" si="193"/>
        <v>0</v>
      </c>
      <c r="AF229" s="84">
        <f t="shared" si="193"/>
        <v>0</v>
      </c>
      <c r="AG229" s="84">
        <f t="shared" si="193"/>
        <v>0</v>
      </c>
      <c r="AH229" s="84">
        <f t="shared" si="193"/>
        <v>0</v>
      </c>
      <c r="AI229" s="84">
        <f t="shared" si="193"/>
        <v>0</v>
      </c>
      <c r="AJ229" s="84">
        <f t="shared" si="193"/>
        <v>0</v>
      </c>
      <c r="AK229" s="84">
        <f t="shared" si="193"/>
        <v>0</v>
      </c>
      <c r="AL229" s="84">
        <f t="shared" si="193"/>
        <v>0</v>
      </c>
      <c r="AM229" s="84">
        <f t="shared" si="193"/>
        <v>0</v>
      </c>
      <c r="AN229" s="84">
        <f t="shared" si="193"/>
        <v>0</v>
      </c>
      <c r="AO229" s="84">
        <f t="shared" si="193"/>
        <v>0</v>
      </c>
      <c r="AP229" s="84">
        <f t="shared" si="193"/>
        <v>0</v>
      </c>
      <c r="AQ229" s="84">
        <f t="shared" si="193"/>
        <v>0</v>
      </c>
      <c r="AR229" s="84">
        <f t="shared" si="193"/>
        <v>0</v>
      </c>
      <c r="AS229" s="84">
        <f t="shared" si="193"/>
        <v>0</v>
      </c>
      <c r="AT229" s="84">
        <f t="shared" si="193"/>
        <v>0</v>
      </c>
      <c r="AU229" s="84">
        <f t="shared" si="193"/>
        <v>0</v>
      </c>
      <c r="AV229" s="84">
        <f t="shared" si="193"/>
        <v>0</v>
      </c>
      <c r="AW229" s="84">
        <f t="shared" si="193"/>
        <v>0</v>
      </c>
      <c r="AX229" s="84">
        <f t="shared" si="193"/>
        <v>0</v>
      </c>
      <c r="AY229" s="84">
        <f t="shared" si="193"/>
        <v>0</v>
      </c>
      <c r="AZ229" s="84">
        <f t="shared" si="193"/>
        <v>0</v>
      </c>
      <c r="BC229" s="88">
        <f>SUM(D229:AZ229)/100</f>
        <v>3.0019999999999998</v>
      </c>
    </row>
    <row r="230" spans="2:55" s="81" customFormat="1" x14ac:dyDescent="0.3">
      <c r="P230" s="150"/>
    </row>
    <row r="231" spans="2:55" s="81" customFormat="1" x14ac:dyDescent="0.3">
      <c r="B231" s="81" t="s">
        <v>34</v>
      </c>
      <c r="C231" s="85">
        <f>+C223</f>
        <v>-100</v>
      </c>
      <c r="D231" s="85">
        <f>+D223+C231</f>
        <v>15</v>
      </c>
      <c r="E231" s="85">
        <f t="shared" ref="E231:BA231" si="194">+E223+D231</f>
        <v>131.375</v>
      </c>
      <c r="F231" s="85">
        <f t="shared" si="194"/>
        <v>219.3125</v>
      </c>
      <c r="G231" s="85">
        <f t="shared" si="194"/>
        <v>311.71249999999998</v>
      </c>
      <c r="H231" s="85">
        <f t="shared" si="194"/>
        <v>390.25249999999994</v>
      </c>
      <c r="I231" s="85">
        <f t="shared" si="194"/>
        <v>390.25249999999994</v>
      </c>
      <c r="J231" s="85">
        <f t="shared" si="194"/>
        <v>390.25249999999994</v>
      </c>
      <c r="K231" s="85">
        <f t="shared" si="194"/>
        <v>390.25249999999994</v>
      </c>
      <c r="L231" s="85">
        <f t="shared" si="194"/>
        <v>390.25249999999994</v>
      </c>
      <c r="M231" s="85">
        <f t="shared" si="194"/>
        <v>390.25249999999994</v>
      </c>
      <c r="N231" s="85">
        <f t="shared" si="194"/>
        <v>390.25249999999994</v>
      </c>
      <c r="O231" s="85">
        <f t="shared" si="194"/>
        <v>390.25249999999994</v>
      </c>
      <c r="P231" s="152">
        <f t="shared" si="194"/>
        <v>390.25249999999994</v>
      </c>
      <c r="Q231" s="85">
        <f t="shared" si="194"/>
        <v>390.25249999999994</v>
      </c>
      <c r="R231" s="85">
        <f t="shared" si="194"/>
        <v>390.25249999999994</v>
      </c>
      <c r="S231" s="85">
        <f t="shared" si="194"/>
        <v>390.25249999999994</v>
      </c>
      <c r="T231" s="85">
        <f t="shared" si="194"/>
        <v>390.25249999999994</v>
      </c>
      <c r="U231" s="85">
        <f t="shared" si="194"/>
        <v>390.25249999999994</v>
      </c>
      <c r="V231" s="85">
        <f t="shared" si="194"/>
        <v>390.25249999999994</v>
      </c>
      <c r="W231" s="85">
        <f t="shared" si="194"/>
        <v>390.25249999999994</v>
      </c>
      <c r="X231" s="85">
        <f t="shared" si="194"/>
        <v>390.25249999999994</v>
      </c>
      <c r="Y231" s="85">
        <f t="shared" si="194"/>
        <v>390.25249999999994</v>
      </c>
      <c r="Z231" s="85">
        <f t="shared" si="194"/>
        <v>390.25249999999994</v>
      </c>
      <c r="AA231" s="85">
        <f t="shared" si="194"/>
        <v>390.25249999999994</v>
      </c>
      <c r="AB231" s="85">
        <f t="shared" si="194"/>
        <v>390.25249999999994</v>
      </c>
      <c r="AC231" s="85">
        <f t="shared" si="194"/>
        <v>390.25249999999994</v>
      </c>
      <c r="AD231" s="85">
        <f t="shared" si="194"/>
        <v>390.25249999999994</v>
      </c>
      <c r="AE231" s="85">
        <f t="shared" si="194"/>
        <v>390.25249999999994</v>
      </c>
      <c r="AF231" s="85">
        <f t="shared" si="194"/>
        <v>390.25249999999994</v>
      </c>
      <c r="AG231" s="85">
        <f t="shared" si="194"/>
        <v>390.25249999999994</v>
      </c>
      <c r="AH231" s="85">
        <f t="shared" si="194"/>
        <v>390.25249999999994</v>
      </c>
      <c r="AI231" s="85">
        <f t="shared" si="194"/>
        <v>390.25249999999994</v>
      </c>
      <c r="AJ231" s="85">
        <f t="shared" si="194"/>
        <v>390.25249999999994</v>
      </c>
      <c r="AK231" s="85">
        <f t="shared" si="194"/>
        <v>390.25249999999994</v>
      </c>
      <c r="AL231" s="85">
        <f t="shared" si="194"/>
        <v>390.25249999999994</v>
      </c>
      <c r="AM231" s="85">
        <f t="shared" si="194"/>
        <v>390.25249999999994</v>
      </c>
      <c r="AN231" s="85">
        <f t="shared" si="194"/>
        <v>390.25249999999994</v>
      </c>
      <c r="AO231" s="85">
        <f t="shared" si="194"/>
        <v>390.25249999999994</v>
      </c>
      <c r="AP231" s="85">
        <f t="shared" si="194"/>
        <v>390.25249999999994</v>
      </c>
      <c r="AQ231" s="85">
        <f t="shared" si="194"/>
        <v>390.25249999999994</v>
      </c>
      <c r="AR231" s="85">
        <f t="shared" si="194"/>
        <v>390.25249999999994</v>
      </c>
      <c r="AS231" s="85">
        <f t="shared" si="194"/>
        <v>390.25249999999994</v>
      </c>
      <c r="AT231" s="85">
        <f t="shared" si="194"/>
        <v>390.25249999999994</v>
      </c>
      <c r="AU231" s="85">
        <f t="shared" si="194"/>
        <v>390.25249999999994</v>
      </c>
      <c r="AV231" s="85">
        <f t="shared" si="194"/>
        <v>390.25249999999994</v>
      </c>
      <c r="AW231" s="85">
        <f t="shared" si="194"/>
        <v>390.25249999999994</v>
      </c>
      <c r="AX231" s="85">
        <f t="shared" si="194"/>
        <v>390.25249999999994</v>
      </c>
      <c r="AY231" s="85">
        <f t="shared" si="194"/>
        <v>390.25249999999994</v>
      </c>
      <c r="AZ231" s="85">
        <f t="shared" si="194"/>
        <v>390.25249999999994</v>
      </c>
      <c r="BA231" s="85">
        <f t="shared" si="194"/>
        <v>390.25249999999994</v>
      </c>
    </row>
    <row r="232" spans="2:55" s="81" customFormat="1" x14ac:dyDescent="0.3">
      <c r="C232" s="81">
        <v>0</v>
      </c>
      <c r="D232" s="81">
        <f>IF(D231&gt;0,1,0)</f>
        <v>1</v>
      </c>
      <c r="E232" s="81">
        <f t="shared" ref="E232:K232" si="195">IF(E231&gt;0,1,0)</f>
        <v>1</v>
      </c>
      <c r="F232" s="81">
        <f t="shared" si="195"/>
        <v>1</v>
      </c>
      <c r="G232" s="81">
        <f t="shared" si="195"/>
        <v>1</v>
      </c>
      <c r="H232" s="81">
        <f t="shared" si="195"/>
        <v>1</v>
      </c>
      <c r="I232" s="81">
        <f t="shared" si="195"/>
        <v>1</v>
      </c>
      <c r="J232" s="81">
        <f t="shared" si="195"/>
        <v>1</v>
      </c>
      <c r="K232" s="81">
        <f t="shared" si="195"/>
        <v>1</v>
      </c>
      <c r="L232" s="81">
        <f t="shared" ref="L232" si="196">IF(L231&gt;0,1,0)</f>
        <v>1</v>
      </c>
      <c r="M232" s="81">
        <f t="shared" ref="M232" si="197">IF(M231&gt;0,1,0)</f>
        <v>1</v>
      </c>
      <c r="N232" s="81">
        <f t="shared" ref="N232" si="198">IF(N231&gt;0,1,0)</f>
        <v>1</v>
      </c>
      <c r="O232" s="81">
        <f t="shared" ref="O232" si="199">IF(O231&gt;0,1,0)</f>
        <v>1</v>
      </c>
      <c r="P232" s="150">
        <f t="shared" ref="P232" si="200">IF(P231&gt;0,1,0)</f>
        <v>1</v>
      </c>
      <c r="Q232" s="81">
        <f t="shared" ref="Q232:R232" si="201">IF(Q231&gt;0,1,0)</f>
        <v>1</v>
      </c>
      <c r="R232" s="81">
        <f t="shared" si="201"/>
        <v>1</v>
      </c>
      <c r="S232" s="81">
        <f t="shared" ref="S232" si="202">IF(S231&gt;0,1,0)</f>
        <v>1</v>
      </c>
      <c r="T232" s="81">
        <f t="shared" ref="T232" si="203">IF(T231&gt;0,1,0)</f>
        <v>1</v>
      </c>
      <c r="U232" s="81">
        <f t="shared" ref="U232" si="204">IF(U231&gt;0,1,0)</f>
        <v>1</v>
      </c>
      <c r="V232" s="81">
        <f t="shared" ref="V232" si="205">IF(V231&gt;0,1,0)</f>
        <v>1</v>
      </c>
      <c r="W232" s="81">
        <f t="shared" ref="W232" si="206">IF(W231&gt;0,1,0)</f>
        <v>1</v>
      </c>
      <c r="X232" s="81">
        <f t="shared" ref="X232:Y232" si="207">IF(X231&gt;0,1,0)</f>
        <v>1</v>
      </c>
      <c r="Y232" s="81">
        <f t="shared" si="207"/>
        <v>1</v>
      </c>
      <c r="Z232" s="81">
        <f t="shared" ref="Z232" si="208">IF(Z231&gt;0,1,0)</f>
        <v>1</v>
      </c>
      <c r="AA232" s="81">
        <f t="shared" ref="AA232" si="209">IF(AA231&gt;0,1,0)</f>
        <v>1</v>
      </c>
      <c r="AB232" s="81">
        <f t="shared" ref="AB232" si="210">IF(AB231&gt;0,1,0)</f>
        <v>1</v>
      </c>
      <c r="AC232" s="81">
        <f t="shared" ref="AC232" si="211">IF(AC231&gt;0,1,0)</f>
        <v>1</v>
      </c>
      <c r="AD232" s="81">
        <f t="shared" ref="AD232" si="212">IF(AD231&gt;0,1,0)</f>
        <v>1</v>
      </c>
      <c r="AE232" s="81">
        <f t="shared" ref="AE232:AF232" si="213">IF(AE231&gt;0,1,0)</f>
        <v>1</v>
      </c>
      <c r="AF232" s="81">
        <f t="shared" si="213"/>
        <v>1</v>
      </c>
      <c r="AG232" s="81">
        <f t="shared" ref="AG232" si="214">IF(AG231&gt;0,1,0)</f>
        <v>1</v>
      </c>
      <c r="AH232" s="81">
        <f t="shared" ref="AH232" si="215">IF(AH231&gt;0,1,0)</f>
        <v>1</v>
      </c>
      <c r="AI232" s="81">
        <f t="shared" ref="AI232" si="216">IF(AI231&gt;0,1,0)</f>
        <v>1</v>
      </c>
      <c r="AJ232" s="81">
        <f t="shared" ref="AJ232" si="217">IF(AJ231&gt;0,1,0)</f>
        <v>1</v>
      </c>
      <c r="AK232" s="81">
        <f t="shared" ref="AK232" si="218">IF(AK231&gt;0,1,0)</f>
        <v>1</v>
      </c>
      <c r="AL232" s="81">
        <f t="shared" ref="AL232:AM232" si="219">IF(AL231&gt;0,1,0)</f>
        <v>1</v>
      </c>
      <c r="AM232" s="81">
        <f t="shared" si="219"/>
        <v>1</v>
      </c>
      <c r="AN232" s="81">
        <f t="shared" ref="AN232" si="220">IF(AN231&gt;0,1,0)</f>
        <v>1</v>
      </c>
      <c r="AO232" s="81">
        <f t="shared" ref="AO232" si="221">IF(AO231&gt;0,1,0)</f>
        <v>1</v>
      </c>
      <c r="AP232" s="81">
        <f t="shared" ref="AP232" si="222">IF(AP231&gt;0,1,0)</f>
        <v>1</v>
      </c>
      <c r="AQ232" s="81">
        <f t="shared" ref="AQ232" si="223">IF(AQ231&gt;0,1,0)</f>
        <v>1</v>
      </c>
      <c r="AR232" s="81">
        <f t="shared" ref="AR232" si="224">IF(AR231&gt;0,1,0)</f>
        <v>1</v>
      </c>
      <c r="AS232" s="81">
        <f t="shared" ref="AS232:AT232" si="225">IF(AS231&gt;0,1,0)</f>
        <v>1</v>
      </c>
      <c r="AT232" s="81">
        <f t="shared" si="225"/>
        <v>1</v>
      </c>
      <c r="AU232" s="81">
        <f t="shared" ref="AU232" si="226">IF(AU231&gt;0,1,0)</f>
        <v>1</v>
      </c>
      <c r="AV232" s="81">
        <f t="shared" ref="AV232" si="227">IF(AV231&gt;0,1,0)</f>
        <v>1</v>
      </c>
      <c r="AW232" s="81">
        <f t="shared" ref="AW232" si="228">IF(AW231&gt;0,1,0)</f>
        <v>1</v>
      </c>
      <c r="AX232" s="81">
        <f t="shared" ref="AX232" si="229">IF(AX231&gt;0,1,0)</f>
        <v>1</v>
      </c>
      <c r="AY232" s="81">
        <f t="shared" ref="AY232" si="230">IF(AY231&gt;0,1,0)</f>
        <v>1</v>
      </c>
      <c r="AZ232" s="81">
        <f t="shared" ref="AZ232:BA232" si="231">IF(AZ231&gt;0,1,0)</f>
        <v>1</v>
      </c>
      <c r="BA232" s="81">
        <f t="shared" si="231"/>
        <v>1</v>
      </c>
    </row>
    <row r="233" spans="2:55" s="81" customFormat="1" x14ac:dyDescent="0.3">
      <c r="D233" s="81">
        <f>+D232-C232</f>
        <v>1</v>
      </c>
      <c r="E233" s="81">
        <f t="shared" ref="E233:BA233" si="232">+E232-D232</f>
        <v>0</v>
      </c>
      <c r="F233" s="81">
        <f t="shared" si="232"/>
        <v>0</v>
      </c>
      <c r="G233" s="81">
        <f t="shared" si="232"/>
        <v>0</v>
      </c>
      <c r="H233" s="81">
        <f t="shared" si="232"/>
        <v>0</v>
      </c>
      <c r="I233" s="81">
        <f t="shared" si="232"/>
        <v>0</v>
      </c>
      <c r="J233" s="81">
        <f t="shared" si="232"/>
        <v>0</v>
      </c>
      <c r="K233" s="81">
        <f t="shared" si="232"/>
        <v>0</v>
      </c>
      <c r="L233" s="81">
        <f t="shared" si="232"/>
        <v>0</v>
      </c>
      <c r="M233" s="81">
        <f t="shared" si="232"/>
        <v>0</v>
      </c>
      <c r="N233" s="81">
        <f t="shared" si="232"/>
        <v>0</v>
      </c>
      <c r="O233" s="81">
        <f t="shared" si="232"/>
        <v>0</v>
      </c>
      <c r="P233" s="150">
        <f t="shared" si="232"/>
        <v>0</v>
      </c>
      <c r="Q233" s="81">
        <f t="shared" si="232"/>
        <v>0</v>
      </c>
      <c r="R233" s="81">
        <f t="shared" si="232"/>
        <v>0</v>
      </c>
      <c r="S233" s="81">
        <f t="shared" si="232"/>
        <v>0</v>
      </c>
      <c r="T233" s="81">
        <f t="shared" si="232"/>
        <v>0</v>
      </c>
      <c r="U233" s="81">
        <f t="shared" si="232"/>
        <v>0</v>
      </c>
      <c r="V233" s="81">
        <f t="shared" si="232"/>
        <v>0</v>
      </c>
      <c r="W233" s="81">
        <f t="shared" si="232"/>
        <v>0</v>
      </c>
      <c r="X233" s="81">
        <f t="shared" si="232"/>
        <v>0</v>
      </c>
      <c r="Y233" s="81">
        <f t="shared" si="232"/>
        <v>0</v>
      </c>
      <c r="Z233" s="81">
        <f t="shared" si="232"/>
        <v>0</v>
      </c>
      <c r="AA233" s="81">
        <f t="shared" si="232"/>
        <v>0</v>
      </c>
      <c r="AB233" s="81">
        <f t="shared" si="232"/>
        <v>0</v>
      </c>
      <c r="AC233" s="81">
        <f t="shared" si="232"/>
        <v>0</v>
      </c>
      <c r="AD233" s="81">
        <f t="shared" si="232"/>
        <v>0</v>
      </c>
      <c r="AE233" s="81">
        <f t="shared" si="232"/>
        <v>0</v>
      </c>
      <c r="AF233" s="81">
        <f t="shared" si="232"/>
        <v>0</v>
      </c>
      <c r="AG233" s="81">
        <f t="shared" si="232"/>
        <v>0</v>
      </c>
      <c r="AH233" s="81">
        <f t="shared" si="232"/>
        <v>0</v>
      </c>
      <c r="AI233" s="81">
        <f t="shared" si="232"/>
        <v>0</v>
      </c>
      <c r="AJ233" s="81">
        <f t="shared" si="232"/>
        <v>0</v>
      </c>
      <c r="AK233" s="81">
        <f t="shared" si="232"/>
        <v>0</v>
      </c>
      <c r="AL233" s="81">
        <f t="shared" si="232"/>
        <v>0</v>
      </c>
      <c r="AM233" s="81">
        <f t="shared" si="232"/>
        <v>0</v>
      </c>
      <c r="AN233" s="81">
        <f t="shared" si="232"/>
        <v>0</v>
      </c>
      <c r="AO233" s="81">
        <f t="shared" si="232"/>
        <v>0</v>
      </c>
      <c r="AP233" s="81">
        <f t="shared" si="232"/>
        <v>0</v>
      </c>
      <c r="AQ233" s="81">
        <f t="shared" si="232"/>
        <v>0</v>
      </c>
      <c r="AR233" s="81">
        <f t="shared" si="232"/>
        <v>0</v>
      </c>
      <c r="AS233" s="81">
        <f t="shared" si="232"/>
        <v>0</v>
      </c>
      <c r="AT233" s="81">
        <f t="shared" si="232"/>
        <v>0</v>
      </c>
      <c r="AU233" s="81">
        <f t="shared" si="232"/>
        <v>0</v>
      </c>
      <c r="AV233" s="81">
        <f t="shared" si="232"/>
        <v>0</v>
      </c>
      <c r="AW233" s="81">
        <f t="shared" si="232"/>
        <v>0</v>
      </c>
      <c r="AX233" s="81">
        <f t="shared" si="232"/>
        <v>0</v>
      </c>
      <c r="AY233" s="81">
        <f t="shared" si="232"/>
        <v>0</v>
      </c>
      <c r="AZ233" s="81">
        <f t="shared" si="232"/>
        <v>0</v>
      </c>
      <c r="BA233" s="81">
        <f t="shared" si="232"/>
        <v>0</v>
      </c>
    </row>
    <row r="234" spans="2:55" s="81" customFormat="1" x14ac:dyDescent="0.3">
      <c r="C234" s="81">
        <f>SUM(D234:BA234)</f>
        <v>1</v>
      </c>
      <c r="D234" s="81">
        <f>+D233*D219</f>
        <v>1</v>
      </c>
      <c r="E234" s="81">
        <f t="shared" ref="E234:M234" si="233">+E233*E219</f>
        <v>0</v>
      </c>
      <c r="F234" s="81">
        <f t="shared" si="233"/>
        <v>0</v>
      </c>
      <c r="G234" s="81">
        <f t="shared" si="233"/>
        <v>0</v>
      </c>
      <c r="H234" s="81">
        <f t="shared" si="233"/>
        <v>0</v>
      </c>
      <c r="I234" s="81">
        <f t="shared" si="233"/>
        <v>0</v>
      </c>
      <c r="J234" s="81">
        <f t="shared" si="233"/>
        <v>0</v>
      </c>
      <c r="K234" s="81">
        <f t="shared" si="233"/>
        <v>0</v>
      </c>
      <c r="L234" s="81">
        <f t="shared" si="233"/>
        <v>0</v>
      </c>
      <c r="M234" s="81">
        <f t="shared" si="233"/>
        <v>0</v>
      </c>
      <c r="N234" s="81">
        <f t="shared" ref="N234:BA234" si="234">+N233*N219</f>
        <v>0</v>
      </c>
      <c r="O234" s="81">
        <f t="shared" si="234"/>
        <v>0</v>
      </c>
      <c r="P234" s="150">
        <f t="shared" si="234"/>
        <v>0</v>
      </c>
      <c r="Q234" s="81">
        <f t="shared" si="234"/>
        <v>0</v>
      </c>
      <c r="R234" s="81">
        <f t="shared" si="234"/>
        <v>0</v>
      </c>
      <c r="S234" s="81">
        <f t="shared" si="234"/>
        <v>0</v>
      </c>
      <c r="T234" s="81">
        <f t="shared" si="234"/>
        <v>0</v>
      </c>
      <c r="U234" s="81">
        <f t="shared" si="234"/>
        <v>0</v>
      </c>
      <c r="V234" s="81">
        <f t="shared" si="234"/>
        <v>0</v>
      </c>
      <c r="W234" s="81">
        <f t="shared" si="234"/>
        <v>0</v>
      </c>
      <c r="X234" s="81">
        <f t="shared" si="234"/>
        <v>0</v>
      </c>
      <c r="Y234" s="81">
        <f t="shared" si="234"/>
        <v>0</v>
      </c>
      <c r="Z234" s="81">
        <f t="shared" si="234"/>
        <v>0</v>
      </c>
      <c r="AA234" s="81">
        <f t="shared" si="234"/>
        <v>0</v>
      </c>
      <c r="AB234" s="81">
        <f t="shared" si="234"/>
        <v>0</v>
      </c>
      <c r="AC234" s="81">
        <f t="shared" si="234"/>
        <v>0</v>
      </c>
      <c r="AD234" s="81">
        <f t="shared" si="234"/>
        <v>0</v>
      </c>
      <c r="AE234" s="81">
        <f t="shared" si="234"/>
        <v>0</v>
      </c>
      <c r="AF234" s="81">
        <f t="shared" si="234"/>
        <v>0</v>
      </c>
      <c r="AG234" s="81">
        <f t="shared" si="234"/>
        <v>0</v>
      </c>
      <c r="AH234" s="81">
        <f t="shared" si="234"/>
        <v>0</v>
      </c>
      <c r="AI234" s="81">
        <f t="shared" si="234"/>
        <v>0</v>
      </c>
      <c r="AJ234" s="81">
        <f t="shared" si="234"/>
        <v>0</v>
      </c>
      <c r="AK234" s="81">
        <f t="shared" si="234"/>
        <v>0</v>
      </c>
      <c r="AL234" s="81">
        <f t="shared" si="234"/>
        <v>0</v>
      </c>
      <c r="AM234" s="81">
        <f t="shared" si="234"/>
        <v>0</v>
      </c>
      <c r="AN234" s="81">
        <f t="shared" si="234"/>
        <v>0</v>
      </c>
      <c r="AO234" s="81">
        <f t="shared" si="234"/>
        <v>0</v>
      </c>
      <c r="AP234" s="81">
        <f t="shared" si="234"/>
        <v>0</v>
      </c>
      <c r="AQ234" s="81">
        <f t="shared" si="234"/>
        <v>0</v>
      </c>
      <c r="AR234" s="81">
        <f t="shared" si="234"/>
        <v>0</v>
      </c>
      <c r="AS234" s="81">
        <f t="shared" si="234"/>
        <v>0</v>
      </c>
      <c r="AT234" s="81">
        <f t="shared" si="234"/>
        <v>0</v>
      </c>
      <c r="AU234" s="81">
        <f t="shared" si="234"/>
        <v>0</v>
      </c>
      <c r="AV234" s="81">
        <f t="shared" si="234"/>
        <v>0</v>
      </c>
      <c r="AW234" s="81">
        <f t="shared" si="234"/>
        <v>0</v>
      </c>
      <c r="AX234" s="81">
        <f t="shared" si="234"/>
        <v>0</v>
      </c>
      <c r="AY234" s="81">
        <f t="shared" si="234"/>
        <v>0</v>
      </c>
      <c r="AZ234" s="81">
        <f t="shared" si="234"/>
        <v>0</v>
      </c>
      <c r="BA234" s="81">
        <f t="shared" si="234"/>
        <v>0</v>
      </c>
    </row>
    <row r="235" spans="2:55" s="81" customFormat="1" x14ac:dyDescent="0.3">
      <c r="C235" s="89">
        <f>SUM(D235:BA235)</f>
        <v>0.13043478260869565</v>
      </c>
      <c r="D235" s="90">
        <f t="shared" ref="D235:L235" si="235">IF(D233=1,D231/(D231-C231),0)</f>
        <v>0.13043478260869565</v>
      </c>
      <c r="E235" s="90">
        <f t="shared" si="235"/>
        <v>0</v>
      </c>
      <c r="F235" s="90">
        <f t="shared" si="235"/>
        <v>0</v>
      </c>
      <c r="G235" s="90">
        <f t="shared" si="235"/>
        <v>0</v>
      </c>
      <c r="H235" s="90">
        <f t="shared" si="235"/>
        <v>0</v>
      </c>
      <c r="I235" s="90">
        <f t="shared" si="235"/>
        <v>0</v>
      </c>
      <c r="J235" s="90">
        <f t="shared" si="235"/>
        <v>0</v>
      </c>
      <c r="K235" s="90">
        <f t="shared" si="235"/>
        <v>0</v>
      </c>
      <c r="L235" s="90">
        <f t="shared" si="235"/>
        <v>0</v>
      </c>
      <c r="M235" s="90">
        <f t="shared" ref="M235:BA235" si="236">IF(M233=1,M231/(M231-L231),0)</f>
        <v>0</v>
      </c>
      <c r="N235" s="90">
        <f t="shared" si="236"/>
        <v>0</v>
      </c>
      <c r="O235" s="90">
        <f t="shared" si="236"/>
        <v>0</v>
      </c>
      <c r="P235" s="162">
        <f t="shared" si="236"/>
        <v>0</v>
      </c>
      <c r="Q235" s="90">
        <f t="shared" si="236"/>
        <v>0</v>
      </c>
      <c r="R235" s="90">
        <f t="shared" si="236"/>
        <v>0</v>
      </c>
      <c r="S235" s="90">
        <f t="shared" si="236"/>
        <v>0</v>
      </c>
      <c r="T235" s="90">
        <f t="shared" si="236"/>
        <v>0</v>
      </c>
      <c r="U235" s="90">
        <f t="shared" si="236"/>
        <v>0</v>
      </c>
      <c r="V235" s="90">
        <f t="shared" si="236"/>
        <v>0</v>
      </c>
      <c r="W235" s="90">
        <f t="shared" si="236"/>
        <v>0</v>
      </c>
      <c r="X235" s="90">
        <f t="shared" si="236"/>
        <v>0</v>
      </c>
      <c r="Y235" s="90">
        <f t="shared" si="236"/>
        <v>0</v>
      </c>
      <c r="Z235" s="90">
        <f t="shared" si="236"/>
        <v>0</v>
      </c>
      <c r="AA235" s="90">
        <f t="shared" si="236"/>
        <v>0</v>
      </c>
      <c r="AB235" s="90">
        <f t="shared" si="236"/>
        <v>0</v>
      </c>
      <c r="AC235" s="90">
        <f t="shared" si="236"/>
        <v>0</v>
      </c>
      <c r="AD235" s="90">
        <f t="shared" si="236"/>
        <v>0</v>
      </c>
      <c r="AE235" s="90">
        <f t="shared" si="236"/>
        <v>0</v>
      </c>
      <c r="AF235" s="90">
        <f t="shared" si="236"/>
        <v>0</v>
      </c>
      <c r="AG235" s="90">
        <f t="shared" si="236"/>
        <v>0</v>
      </c>
      <c r="AH235" s="90">
        <f t="shared" si="236"/>
        <v>0</v>
      </c>
      <c r="AI235" s="90">
        <f t="shared" si="236"/>
        <v>0</v>
      </c>
      <c r="AJ235" s="90">
        <f t="shared" si="236"/>
        <v>0</v>
      </c>
      <c r="AK235" s="90">
        <f t="shared" si="236"/>
        <v>0</v>
      </c>
      <c r="AL235" s="90">
        <f t="shared" si="236"/>
        <v>0</v>
      </c>
      <c r="AM235" s="90">
        <f t="shared" si="236"/>
        <v>0</v>
      </c>
      <c r="AN235" s="90">
        <f t="shared" si="236"/>
        <v>0</v>
      </c>
      <c r="AO235" s="90">
        <f t="shared" si="236"/>
        <v>0</v>
      </c>
      <c r="AP235" s="90">
        <f t="shared" si="236"/>
        <v>0</v>
      </c>
      <c r="AQ235" s="90">
        <f t="shared" si="236"/>
        <v>0</v>
      </c>
      <c r="AR235" s="90">
        <f t="shared" si="236"/>
        <v>0</v>
      </c>
      <c r="AS235" s="90">
        <f t="shared" si="236"/>
        <v>0</v>
      </c>
      <c r="AT235" s="90">
        <f t="shared" si="236"/>
        <v>0</v>
      </c>
      <c r="AU235" s="90">
        <f t="shared" si="236"/>
        <v>0</v>
      </c>
      <c r="AV235" s="90">
        <f t="shared" si="236"/>
        <v>0</v>
      </c>
      <c r="AW235" s="90">
        <f t="shared" si="236"/>
        <v>0</v>
      </c>
      <c r="AX235" s="90">
        <f t="shared" si="236"/>
        <v>0</v>
      </c>
      <c r="AY235" s="90">
        <f t="shared" si="236"/>
        <v>0</v>
      </c>
      <c r="AZ235" s="90">
        <f t="shared" si="236"/>
        <v>0</v>
      </c>
      <c r="BA235" s="90">
        <f t="shared" si="236"/>
        <v>0</v>
      </c>
    </row>
    <row r="236" spans="2:55" s="81" customFormat="1" x14ac:dyDescent="0.3">
      <c r="C236" s="89">
        <f>+C234-C235</f>
        <v>0.86956521739130432</v>
      </c>
      <c r="P236" s="150"/>
    </row>
    <row r="237" spans="2:55" s="81" customFormat="1" x14ac:dyDescent="0.3">
      <c r="P237" s="150"/>
    </row>
    <row r="238" spans="2:55" s="81" customFormat="1" x14ac:dyDescent="0.3">
      <c r="P238" s="150"/>
    </row>
    <row r="239" spans="2:55" s="81" customFormat="1" x14ac:dyDescent="0.3">
      <c r="P239" s="150"/>
    </row>
    <row r="240" spans="2:55" s="81" customFormat="1" x14ac:dyDescent="0.3">
      <c r="P240" s="150"/>
    </row>
    <row r="241" spans="16:16" s="81" customFormat="1" x14ac:dyDescent="0.3">
      <c r="P241" s="150"/>
    </row>
    <row r="242" spans="16:16" s="81" customFormat="1" x14ac:dyDescent="0.3">
      <c r="P242" s="150"/>
    </row>
    <row r="243" spans="16:16" s="81" customFormat="1" x14ac:dyDescent="0.3">
      <c r="P243" s="150"/>
    </row>
    <row r="244" spans="16:16" s="81" customFormat="1" x14ac:dyDescent="0.3">
      <c r="P244" s="150"/>
    </row>
    <row r="245" spans="16:16" s="81" customFormat="1" x14ac:dyDescent="0.3">
      <c r="P245" s="150"/>
    </row>
    <row r="246" spans="16:16" s="81" customFormat="1" x14ac:dyDescent="0.3">
      <c r="P246" s="150"/>
    </row>
    <row r="247" spans="16:16" s="81" customFormat="1" x14ac:dyDescent="0.3">
      <c r="P247" s="150"/>
    </row>
    <row r="248" spans="16:16" s="81" customFormat="1" x14ac:dyDescent="0.3">
      <c r="P248" s="150"/>
    </row>
    <row r="249" spans="16:16" s="81" customFormat="1" x14ac:dyDescent="0.3">
      <c r="P249" s="150"/>
    </row>
    <row r="250" spans="16:16" s="81" customFormat="1" x14ac:dyDescent="0.3">
      <c r="P250" s="150"/>
    </row>
    <row r="251" spans="16:16" s="81" customFormat="1" x14ac:dyDescent="0.3">
      <c r="P251" s="150"/>
    </row>
    <row r="252" spans="16:16" s="81" customFormat="1" x14ac:dyDescent="0.3">
      <c r="P252" s="150"/>
    </row>
    <row r="253" spans="16:16" s="81" customFormat="1" x14ac:dyDescent="0.3">
      <c r="P253" s="150"/>
    </row>
    <row r="254" spans="16:16" s="81" customFormat="1" x14ac:dyDescent="0.3">
      <c r="P254" s="150"/>
    </row>
  </sheetData>
  <mergeCells count="24">
    <mergeCell ref="B2:N2"/>
    <mergeCell ref="B3:N3"/>
    <mergeCell ref="B4:N4"/>
    <mergeCell ref="J7:N7"/>
    <mergeCell ref="J8:M8"/>
    <mergeCell ref="B8:C8"/>
    <mergeCell ref="E8:F10"/>
    <mergeCell ref="B7:F7"/>
    <mergeCell ref="F36:K36"/>
    <mergeCell ref="F31:J31"/>
    <mergeCell ref="F33:J33"/>
    <mergeCell ref="J9:N9"/>
    <mergeCell ref="B12:B13"/>
    <mergeCell ref="N12:N13"/>
    <mergeCell ref="B31:C31"/>
    <mergeCell ref="B33:C33"/>
    <mergeCell ref="B9:C9"/>
    <mergeCell ref="B10:C10"/>
    <mergeCell ref="L26:N26"/>
    <mergeCell ref="B35:C35"/>
    <mergeCell ref="B28:D28"/>
    <mergeCell ref="J28:K28"/>
    <mergeCell ref="C12:M12"/>
    <mergeCell ref="F35:J35"/>
  </mergeCells>
  <dataValidations count="4">
    <dataValidation type="decimal" operator="lessThanOrEqual" allowBlank="1" showInputMessage="1" showErrorMessage="1" errorTitle="Set to negative" error="WOM cost savings need to be entered as a negative number" sqref="C20:M20">
      <formula1>0</formula1>
    </dataValidation>
    <dataValidation type="decimal" operator="greaterThanOrEqual" allowBlank="1" showInputMessage="1" showErrorMessage="1" errorTitle="Set to positive" error="Please enter costs as a positive number" sqref="C15:M15">
      <formula1>0</formula1>
    </dataValidation>
    <dataValidation type="decimal" operator="greaterThanOrEqual" allowBlank="1" showInputMessage="1" showErrorMessage="1" errorTitle="Set to Positive" error="Please enter costs as a positive number" sqref="C19:M19">
      <formula1>0</formula1>
    </dataValidation>
    <dataValidation type="decimal" allowBlank="1" showInputMessage="1" showErrorMessage="1" errorTitle="Outside range" error="Please set to a percentage from 0 to 100%" sqref="D22:M22">
      <formula1>0</formula1>
      <formula2>1</formula2>
    </dataValidation>
  </dataValidations>
  <hyperlinks>
    <hyperlink ref="G5" r:id="rId1"/>
    <hyperlink ref="L5" r:id="rId2"/>
    <hyperlink ref="J28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CLV 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 Fripp</cp:lastModifiedBy>
  <cp:lastPrinted>2014-06-20T06:36:04Z</cp:lastPrinted>
  <dcterms:created xsi:type="dcterms:W3CDTF">2014-05-13T03:40:18Z</dcterms:created>
  <dcterms:modified xsi:type="dcterms:W3CDTF">2015-11-19T00:02:56Z</dcterms:modified>
</cp:coreProperties>
</file>